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45" yWindow="480" windowWidth="11325" windowHeight="6795" activeTab="1"/>
  </bookViews>
  <sheets>
    <sheet name="BS&amp;PL Thai" sheetId="1" r:id="rId1"/>
    <sheet name="PL-T" sheetId="2" r:id="rId2"/>
    <sheet name="CEสำรองเผื่อเปลี่ยนแบบการใช้" sheetId="3" state="hidden" r:id="rId3"/>
    <sheet name="CE Thai" sheetId="4" r:id="rId4"/>
  </sheets>
  <definedNames>
    <definedName name="_xlnm.Print_Area" localSheetId="0">'BS&amp;PL Thai'!$A$1:$R$159</definedName>
    <definedName name="_xlnm.Print_Area" localSheetId="3">'CE Thai'!$A$1:$AF$135</definedName>
    <definedName name="_xlnm.Print_Area" localSheetId="2">'CEสำรองเผื่อเปลี่ยนแบบการใช้'!$A$1:$X$85</definedName>
    <definedName name="_xlnm.Print_Area" localSheetId="1">'PL-T'!$A$1:$N$293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X64" authorId="0">
      <text>
        <r>
          <rPr>
            <sz val="8"/>
            <rFont val="Tahoma"/>
            <family val="2"/>
          </rPr>
          <t>Per Q3'07 FS total Equity after adj is 8,090,994 KB.</t>
        </r>
      </text>
    </comment>
  </commentList>
</comments>
</file>

<file path=xl/sharedStrings.xml><?xml version="1.0" encoding="utf-8"?>
<sst xmlns="http://schemas.openxmlformats.org/spreadsheetml/2006/main" count="977" uniqueCount="325">
  <si>
    <t>สินทรัพย์</t>
  </si>
  <si>
    <t>สินทรัพย์หมุนเวียน</t>
  </si>
  <si>
    <t>รวมสินทรัพย์หมุนเวียน</t>
  </si>
  <si>
    <t>รวมสินทรัพย์</t>
  </si>
  <si>
    <t>หนี้สินและส่วนของผู้ถือหุ้น</t>
  </si>
  <si>
    <t>หนี้สินหมุนเวียน</t>
  </si>
  <si>
    <t>หนี้สินหมุนเวียนอื่น</t>
  </si>
  <si>
    <t>รวมหนี้สินหมุนเวียน</t>
  </si>
  <si>
    <t>รวมหนี้สิน</t>
  </si>
  <si>
    <t>ส่วนของผู้ถือหุ้น</t>
  </si>
  <si>
    <t>ทุนเรือนหุ้น</t>
  </si>
  <si>
    <t>รวมส่วนของผู้ถือหุ้น</t>
  </si>
  <si>
    <t>รวมหนี้สินและส่วนของผู้ถือหุ้น</t>
  </si>
  <si>
    <t>งบกำไรขาดทุน</t>
  </si>
  <si>
    <t>รวมรายได้</t>
  </si>
  <si>
    <t>กระแสเงินสดจากกิจกรรมดำเนินงาน</t>
  </si>
  <si>
    <t>กระแสเงินสดจากกิจกรรมลงทุน</t>
  </si>
  <si>
    <t>สินทรัพย์ไม่หมุนเวียน</t>
  </si>
  <si>
    <t>รวมสินทรัพย์ไม่หมุนเวียน</t>
  </si>
  <si>
    <t>หนี้สินไม่หมุนเวียน</t>
  </si>
  <si>
    <t>ส่วนเกินมูลค่าหุ้นสามัญ</t>
  </si>
  <si>
    <t>ยังไม่ได้จัดสรร</t>
  </si>
  <si>
    <t>รวมค่าใช้จ่าย</t>
  </si>
  <si>
    <t>รวม</t>
  </si>
  <si>
    <t xml:space="preserve">รายได้ </t>
  </si>
  <si>
    <t xml:space="preserve">ค่าใช้จ่าย </t>
  </si>
  <si>
    <t>หมายเหตุ</t>
  </si>
  <si>
    <t>ที่ออกและ</t>
  </si>
  <si>
    <t>ชำระแล้ว</t>
  </si>
  <si>
    <t>งบกระแสเงินสด</t>
  </si>
  <si>
    <t>งบแสดงการเปลี่ยนแปลงส่วนของผู้ถือหุ้น</t>
  </si>
  <si>
    <t>จากกิจกรรมดำเนินงาน</t>
  </si>
  <si>
    <t>หนี้สูญและหนี้สงสัยจะสูญ</t>
  </si>
  <si>
    <t>งบการเงินรวม</t>
  </si>
  <si>
    <t>ส่วนของ</t>
  </si>
  <si>
    <t>ผู้ถือหุ้น</t>
  </si>
  <si>
    <t>ส่วนน้อย</t>
  </si>
  <si>
    <t>ส่วนของผู้ถือหุ้นส่วนน้อย</t>
  </si>
  <si>
    <t>ส่วนเกินทุน</t>
  </si>
  <si>
    <t>จำนวนหุ้นสามัญถัวเฉลี่ยถ่วงน้ำหนัก (หุ้น)</t>
  </si>
  <si>
    <t>หมายเหตุประกอบงบการเงินเป็นส่วนหนึ่งของงบการเงินนี้</t>
  </si>
  <si>
    <t>บริษัท กรุงเทพดุสิตเวชการ จำกัด (มหาชน) และบริษัทย่อย</t>
  </si>
  <si>
    <t>เงินสดและรายการเทียบเท่าเงินสด</t>
  </si>
  <si>
    <t>สินค้าคงเหลือ</t>
  </si>
  <si>
    <t>ค่าใช้จ่ายค้างจ่าย</t>
  </si>
  <si>
    <t>หนี้สินไม่หมุนเวียนอื่น</t>
  </si>
  <si>
    <t>กำไรสะสม</t>
  </si>
  <si>
    <t xml:space="preserve">รายได้อื่น </t>
  </si>
  <si>
    <t>ดอกเบี้ยรับ</t>
  </si>
  <si>
    <t>อื่น ๆ</t>
  </si>
  <si>
    <t xml:space="preserve">รวมรายได้อื่น </t>
  </si>
  <si>
    <t>เงินปันผลจ่าย</t>
  </si>
  <si>
    <t>รวมหนี้สินไม่หมุนเวียน</t>
  </si>
  <si>
    <t>-</t>
  </si>
  <si>
    <t>ตามกฎหมาย</t>
  </si>
  <si>
    <t>สำรอง</t>
  </si>
  <si>
    <t>(หน่วย : บาท)</t>
  </si>
  <si>
    <t>เงินให้กู้ยืมระยะยาวแก่กิจการที่เกี่ยวข้องกัน</t>
  </si>
  <si>
    <t xml:space="preserve">   ทุนจดทะเบียน  </t>
  </si>
  <si>
    <t xml:space="preserve">   ทุนออกจำหน่ายและชำระเต็มมูลค่าแล้ว </t>
  </si>
  <si>
    <t>จัดสรรแล้ว - สำรองตามกฎหมาย</t>
  </si>
  <si>
    <t>สินทรัพย์ดำเนินงานลดลง(เพิ่มขึ้น)</t>
  </si>
  <si>
    <t>สินทรัพย์หมุนเวียนอื่น</t>
  </si>
  <si>
    <t>สินทรัพย์ไม่หมุนเวียนอื่น</t>
  </si>
  <si>
    <t>หนี้สินดำเนินงานเพิ่มขึ้น(ลดลง)</t>
  </si>
  <si>
    <t>มูลค่าเงินลงทุน</t>
  </si>
  <si>
    <t>โอนไปสำรองตามกฎหมาย</t>
  </si>
  <si>
    <t>ปรับมูลค่ายุติธรรมของเงินลงทุน</t>
  </si>
  <si>
    <t>กำไรสุทธิสำหรับปี</t>
  </si>
  <si>
    <t>- 5 -</t>
  </si>
  <si>
    <t>- 6 -</t>
  </si>
  <si>
    <t>ส่วนเกินทุนจาก</t>
  </si>
  <si>
    <t>การเปลี่ยนแปลง</t>
  </si>
  <si>
    <t>เงินให้กู้ยืมระยะสั้นแก่กิจการที่เกี่ยวข้องกัน</t>
  </si>
  <si>
    <t>งบแสดงการเปลี่ยนแปลงส่วนของผู้ถือหุ้น (ต่อ)</t>
  </si>
  <si>
    <t>กรรมการ</t>
  </si>
  <si>
    <t>ยอดคงเหลือ ณ วันที่ 31 ธันวาคม 2549</t>
  </si>
  <si>
    <t>ผลต่างจากการปรับโครงสร้างการถือหุ้น</t>
  </si>
  <si>
    <t>หุ้นกู้แปลงสภาพ - องค์ประกอบที่เป็นทุน</t>
  </si>
  <si>
    <t>หุ้นกู้</t>
  </si>
  <si>
    <t>ผลต่างจากการ</t>
  </si>
  <si>
    <t xml:space="preserve">แปลงสภาพ - </t>
  </si>
  <si>
    <t>จัดสรรแล้ว -</t>
  </si>
  <si>
    <t>ส่วนเกินมูลค่า</t>
  </si>
  <si>
    <t>จากการตีราคา</t>
  </si>
  <si>
    <t>ปรับโครงสร้าง</t>
  </si>
  <si>
    <t>องค์ประกอบ</t>
  </si>
  <si>
    <t>หุ้นสามัญ</t>
  </si>
  <si>
    <t>การถือหุ้น</t>
  </si>
  <si>
    <t>ที่เป็นทุน</t>
  </si>
  <si>
    <t>เพิ่มทุน - หุ้นสามัญ</t>
  </si>
  <si>
    <t>ส่วนเกินมูลค่าหุ้น</t>
  </si>
  <si>
    <t xml:space="preserve">เงินปันผลจ่าย </t>
  </si>
  <si>
    <t>เงินกู้ยืมระยะสั้นจากกิจการที่เกี่ยวข้องกัน</t>
  </si>
  <si>
    <t>ของบริษัทย่อย</t>
  </si>
  <si>
    <t>ผลต่างจากการแปลงค่างบการเงิน</t>
  </si>
  <si>
    <t>แปลงค่างบการเงิน</t>
  </si>
  <si>
    <t>สำหรับปีสิ้นสุดวันที่ 31 ธันวาคม 2550 และ 2549</t>
  </si>
  <si>
    <t>ยอดคงเหลือ ณ วันที่ 31 ธันวาคม 2550</t>
  </si>
  <si>
    <t>ยอดคงเหลือ ณ วันที่ 31 ธันวาคม 2548 - ตามที่รายงานไว้เดิม</t>
  </si>
  <si>
    <t>ผลสะสมจากการเปลี่ยนแปลงนโยบายการบัญชีเกี่ยวกับ</t>
  </si>
  <si>
    <t xml:space="preserve">     การบันทึกอาคาร</t>
  </si>
  <si>
    <t>ยอดคงเหลือ ณ วันที่ 31 ธันวาคม 2548 - หลังปรับปรุง</t>
  </si>
  <si>
    <t>การแปลงสภาพหุ้นกู้</t>
  </si>
  <si>
    <t>กำไรสุทธิสำหรับปี(ปรับปรุงใหม่)</t>
  </si>
  <si>
    <t>งบการเงินเฉพาะกิจการ</t>
  </si>
  <si>
    <t xml:space="preserve">     การบันทึกเงินลงทุนในบริษัทย่อยและบริษัทร่วม</t>
  </si>
  <si>
    <t>ผลสะสมจากการเปลี่ยนแปลงนโยบายบัญชีเกี่ยวกับ</t>
  </si>
  <si>
    <t>ส่วนของผู้ถือหุ้นส่วนน้อยในกำไรสุทธิสำหรับปี - หลังปรับปรุง</t>
  </si>
  <si>
    <t>ยอดคงเหลือ ณ วันที่ 31 ธันวาคม 2549 - หลังปรับปรุง</t>
  </si>
  <si>
    <t>เงินปันผลรับ</t>
  </si>
  <si>
    <t>ที่ดินและอาคาร</t>
  </si>
  <si>
    <t>ส่วนเกินทุนจากการตีราคาที่ดิน</t>
  </si>
  <si>
    <t>ที่ดิน</t>
  </si>
  <si>
    <t>ส่วนแบ่งกำไรจากเงินลงทุนในบริษัทร่วม</t>
  </si>
  <si>
    <t>ยอดคงเหลือ ณ วันที่ 31 ธันวาคม 2549 - ตามที่รายงานไว้เดิม</t>
  </si>
  <si>
    <t>เงินลงทุนในบริษัทร่วม</t>
  </si>
  <si>
    <t>ค่าความนิยม</t>
  </si>
  <si>
    <t>อื่นๆ</t>
  </si>
  <si>
    <t>ค่าใช้จ่ายในการบริหาร</t>
  </si>
  <si>
    <t>ค่าใช้จ่ายทางการเงิน</t>
  </si>
  <si>
    <t>รวมส่วนของ</t>
  </si>
  <si>
    <t>ค่าใช้จ่ายดอกเบี้ย</t>
  </si>
  <si>
    <t>เงินสดจากกิจกรรมดำเนินงาน</t>
  </si>
  <si>
    <t>จ่ายดอกเบี้ย</t>
  </si>
  <si>
    <t>รายได้ดอกเบี้ยรับ</t>
  </si>
  <si>
    <t>เงินสดจ่ายซื้อที่ดิน อาคาร และอุปกรณ์</t>
  </si>
  <si>
    <t xml:space="preserve">ข้อมูลเพิ่มเติมประกอบกระแสเงินสด </t>
  </si>
  <si>
    <t>รายการที่ไม่ใช่เงินสด</t>
  </si>
  <si>
    <t>รายได้ค่ารักษาพยาบาล</t>
  </si>
  <si>
    <t>ค่าเสื่อมราคาและค่าตัดจำหน่าย</t>
  </si>
  <si>
    <t>รับชำระเงินให้กู้ยืมระยะยาวแก่กิจการที่เกี่ยวข้องกัน</t>
  </si>
  <si>
    <t>รายการตัดบัญชีสินทรัพย์</t>
  </si>
  <si>
    <t>เงินสดจ่ายชำระเจ้าหนี้สัญญาเช่าการเงิน</t>
  </si>
  <si>
    <t>สินทรัพย์ซื้อภายใต้สัญญาเช่าการเงิน</t>
  </si>
  <si>
    <t>เงินสดจ่ายชำระคืนเงินกู้ยืมระยะยาวจากสถาบันการเงิน</t>
  </si>
  <si>
    <t>รายได้เงินปันผลรับ</t>
  </si>
  <si>
    <t>กำไรก่อนส่วนแบ่งกำไรจากเงินลงทุนในบริษัทร่วม</t>
  </si>
  <si>
    <t>เงินกู้ยืมระยะยาวจากสถาบันการเงิน - สุทธิจาก</t>
  </si>
  <si>
    <t xml:space="preserve">   ส่วนที่ถึงกำหนดชำระภายในหนึ่งปี</t>
  </si>
  <si>
    <t>หนี้สินตามสัญญาเช่าการเงิน - สุทธิจาก</t>
  </si>
  <si>
    <t>หนี้สินและส่วนของผู้ถือหุ้น (ต่อ)</t>
  </si>
  <si>
    <t>ส่วนของเงินกู้ยืมระยะยาวจากสถาบันการเงิน</t>
  </si>
  <si>
    <t xml:space="preserve">   ที่ถึงกำหนดชำระภายในหนึ่งปี</t>
  </si>
  <si>
    <t>เงินสดสุทธิได้มาจากกิจกรรมดำเนินงาน</t>
  </si>
  <si>
    <t>ส่วนของหุ้นกู้ที่ถึงกำหนดชำระภายในหนึ่งปี</t>
  </si>
  <si>
    <t>หุ้นกู้ - สุทธิจากส่วนที่ถึงกำหนดชำระภายในหนึ่งปี</t>
  </si>
  <si>
    <t>งบแสดงฐานะการเงิน</t>
  </si>
  <si>
    <t>อสังหาริมทรัพย์เพื่อการลงทุน</t>
  </si>
  <si>
    <t>งบแสดงฐานะการเงิน (ต่อ)</t>
  </si>
  <si>
    <t>ภาษีเงินได้ค้างจ่าย</t>
  </si>
  <si>
    <t>สำรองผลประโยชน์ระยะยาวของพนักงาน</t>
  </si>
  <si>
    <t>องค์ประกอบอื่นของส่วนของผู้ถือหุ้น</t>
  </si>
  <si>
    <t>ส่วนของผู้มีส่วนได้เสียที่ไม่มีอำนาจควบคุมของบริษัทย่อย</t>
  </si>
  <si>
    <t>ส่วนที่เป็นของผู้มีส่วนได้เสียที่ไม่มีอำนาจควบคุมของบริษัทย่อย</t>
  </si>
  <si>
    <t>งบกำไรขาดทุนเบ็ดเสร็จ</t>
  </si>
  <si>
    <t>กำไรขาดทุนเบ็ดเสร็จอื่น:</t>
  </si>
  <si>
    <t>การแบ่งปันกำไรขาดทุนเบ็ดเสร็จรวม</t>
  </si>
  <si>
    <t>กำไรขาดทุนเบ็ดเสร็จอื่น</t>
  </si>
  <si>
    <t>รวมองค์ประกอบ</t>
  </si>
  <si>
    <t>ของผู้ถือหุ้น</t>
  </si>
  <si>
    <t>อื่นของส่วน</t>
  </si>
  <si>
    <t>เงินสดรับจากการออกหุ้นกู้</t>
  </si>
  <si>
    <t>แปลงค่า</t>
  </si>
  <si>
    <t>ผู้มีส่วนได้เสีย</t>
  </si>
  <si>
    <t>ที่ไม่มี</t>
  </si>
  <si>
    <t>อำนาจควบคุม</t>
  </si>
  <si>
    <t>จากการวัด</t>
  </si>
  <si>
    <t>หลักทรัพย์เผื่อขาย</t>
  </si>
  <si>
    <t>มูลค่าเงินลงทุนใน</t>
  </si>
  <si>
    <t xml:space="preserve">เงินลงทุนชั่วคราว </t>
  </si>
  <si>
    <t>ส่วนแบ่งกำไรขาดทุนเบ็ดเสร็จอื่นของบริษัทร่วม</t>
  </si>
  <si>
    <t>เงินฝากสถาบันการเงินที่มีภาระค้ำประกัน</t>
  </si>
  <si>
    <t>รายได้จากการจำหน่ายสินค้าและอาหาร</t>
  </si>
  <si>
    <t>งบกระแสเงินสด (ต่อ)</t>
  </si>
  <si>
    <t>รวมส่วนของผู้ถือหุ้นของบริษัทฯ</t>
  </si>
  <si>
    <t>ส่วนที่เป็นของผู้ถือหุ้นของบริษัทฯ</t>
  </si>
  <si>
    <t>ส่วนของผู้ถือหุ้นของบริษัทฯ</t>
  </si>
  <si>
    <t>ของบริษัทฯ</t>
  </si>
  <si>
    <t>กำไรจากการดำเนินงานก่อนการเปลี่ยนแปลงในสินทรัพย์</t>
  </si>
  <si>
    <t>และหนี้สินดำเนินงาน</t>
  </si>
  <si>
    <t>ต้นทุนค่ารักษาพยาบาลและต้นทุนขาย</t>
  </si>
  <si>
    <t>การแบ่งปันกำไร</t>
  </si>
  <si>
    <t>ค่าใช้จ่ายผลประโยชน์ระยะยาวของพนักงาน</t>
  </si>
  <si>
    <t>เงินสดจ่ายซื้อเงินลงทุนในบริษัทย่อย บริษัทร่วม และบริษัทอื่น</t>
  </si>
  <si>
    <t>เงินสดจ่ายซื้อสิทธิการเช่า</t>
  </si>
  <si>
    <t>เงินสดรับจากการขอคืนภาษี</t>
  </si>
  <si>
    <t>เงินให้กู้ยืมระยะยาวแก่กิจการที่เกี่ยวข้องกันเพิ่มขึ้น</t>
  </si>
  <si>
    <t>เงินสดจ่ายซื้อสินทรัพย์ไม่มีตัวตน</t>
  </si>
  <si>
    <t>ของบริษัทร่วม</t>
  </si>
  <si>
    <t>กำไรต่อหุ้นขั้นพื้นฐาน</t>
  </si>
  <si>
    <t>ลูกหนี้การค้าและลูกหนี้อื่น</t>
  </si>
  <si>
    <t>เจ้าหนี้การค้าและเจ้าหนี้อื่น</t>
  </si>
  <si>
    <t>เงินสดจ่ายซื้ออสังหาริมทรัพย์เพื่อการลงทุน</t>
  </si>
  <si>
    <t xml:space="preserve">เงินลงทุนในบริษัทย่อย </t>
  </si>
  <si>
    <t xml:space="preserve">เงินลงทุนระยะยาวอื่น </t>
  </si>
  <si>
    <t xml:space="preserve">ที่ดิน อาคาร และอุปกรณ์ </t>
  </si>
  <si>
    <t>สินทรัพย์ไม่มีตัวตน</t>
  </si>
  <si>
    <t xml:space="preserve">สินทรัพย์ไม่หมุนเวียนอื่น </t>
  </si>
  <si>
    <t xml:space="preserve">สิทธิการเช่า </t>
  </si>
  <si>
    <t>งบการเงินที่เป็น</t>
  </si>
  <si>
    <t>เงินตราต่างประเทศ</t>
  </si>
  <si>
    <t>ส่วนแบ่ง</t>
  </si>
  <si>
    <t>องค์ประกอบอื่น</t>
  </si>
  <si>
    <t>เงินลงทุนที่สูงกว่า</t>
  </si>
  <si>
    <t>มูลค่าตามบัญชีของ</t>
  </si>
  <si>
    <t>บริษัทย่อย</t>
  </si>
  <si>
    <t>เงินปันผลค้างรับ - กิจการที่เกี่ยวข้องกัน</t>
  </si>
  <si>
    <t>ส่วนแบ่งดอกเบี้ยจ่ายสำหรับหุ้นกู้แปลงสภาพ</t>
  </si>
  <si>
    <t xml:space="preserve">   ที่ถือเป็นตราสารทุนของบริษัทร่วม</t>
  </si>
  <si>
    <t>กระแสเงินสดสุทธิจากกิจกรรมจัดหาเงิน</t>
  </si>
  <si>
    <t xml:space="preserve">   จากสถาบันการเงิน</t>
  </si>
  <si>
    <t>ส่วนของหนี้สินตามสัญญาเช่าการเงินที่ถึงกำหนดชำระ</t>
  </si>
  <si>
    <t xml:space="preserve">   ภายในหนึ่งปี</t>
  </si>
  <si>
    <t>ผลต่างของอัตราแลกเปลี่ยนจากการแปลงค่างบการเงินที่เป็น</t>
  </si>
  <si>
    <t xml:space="preserve">   เงินตราต่างประเทศ</t>
  </si>
  <si>
    <t>เงินสดจ่ายซื้อเงินลงทุนในบริษัทย่อยจากผู้มีส่วนได้เสีย</t>
  </si>
  <si>
    <t xml:space="preserve">   ที่ไม่มีอำนาจควบคุม</t>
  </si>
  <si>
    <t xml:space="preserve">   ในบริษัทย่อย</t>
  </si>
  <si>
    <t>ส่วนของผู้มีส่วนได้เสียที่ไม่มีอำนาจควบคุม</t>
  </si>
  <si>
    <t xml:space="preserve">   ลดลงจากการจ่ายเงินปันผลของบริษัทย่อย</t>
  </si>
  <si>
    <t>ในหลักทรัพย์</t>
  </si>
  <si>
    <t>เผื่อขาย</t>
  </si>
  <si>
    <t>การเปลี่ยนแปลงส่วนของผู้มีส่วนได้เสียที่</t>
  </si>
  <si>
    <t xml:space="preserve">   ไม่มีอำนาจควบคุมจากการซื้อเงินลงทุน</t>
  </si>
  <si>
    <t>ของส่วนของ</t>
  </si>
  <si>
    <t>เงินสดรับจากเงินเบิกเกินบัญชีและเงินกู้ยืมระยะสั้น</t>
  </si>
  <si>
    <t>เงินสดจ่ายเงินเบิกเกินบัญชีและเงินกู้ยืมระยะสั้น</t>
  </si>
  <si>
    <t>กระแสเงินสดจากกิจกรรมดำเนินงาน (ต่อ)</t>
  </si>
  <si>
    <t>ณ วันที่</t>
  </si>
  <si>
    <t>หนี้สินภาษีเงินได้รอตัดบัญชี</t>
  </si>
  <si>
    <t>เงินสดจ่ายชำระไถ่ถอนหุ้นกู้</t>
  </si>
  <si>
    <t xml:space="preserve">    ค่าใช้จ่ายทางการเงินและค่าใช้จ่ายภาษีเงินได้</t>
  </si>
  <si>
    <t>กำไรก่อนค่าใช้จ่ายทางการเงินและค่าใช้จ่ายภาษีเงินได้</t>
  </si>
  <si>
    <t>กำไรก่อนค่าใช้จ่ายภาษีเงินได้</t>
  </si>
  <si>
    <t>ค่าใช้จ่ายภาษีเงินได้</t>
  </si>
  <si>
    <t>ขาดทุนจากการด้อยค่าของเงินลงทุน</t>
  </si>
  <si>
    <t>ปรับรายการที่กระทบกำไรก่อนค่าใช้จ่ายภาษีเงินได้เป็นเงินสดรับ(จ่าย)</t>
  </si>
  <si>
    <t>ที่ดินที่ยังไม่ได้ใช้เพื่อการดำเนินงาน</t>
  </si>
  <si>
    <t>กำไรจากการปรับมูลค่ายุติธรรมของเงินลงทุน</t>
  </si>
  <si>
    <t>เงินปันผลจ่ายของบริษัทย่อยแก่ผู้ถือหุ้นที่ไม่มีอำนาจควบคุม</t>
  </si>
  <si>
    <t>เงินสดรับจากเงินกู้ยืมระยะยาวจากสถาบันการเงิน</t>
  </si>
  <si>
    <t xml:space="preserve">หุ้นสามัญ 15,490,956,540 หุ้น มูลค่าหุ้นละ 0.1 บาท </t>
  </si>
  <si>
    <t>เงินเบิกเกินบัญชีธนาคารและเงินกู้ยืมระยะสั้น</t>
  </si>
  <si>
    <t>กำไรส่วนที่เป็นของผู้ถือหุ้นของบริษัทฯ</t>
  </si>
  <si>
    <t xml:space="preserve">หุ้นสามัญ 16,497,868,714 หุ้น มูลค่าหุ้นละ 0.1 บาท </t>
  </si>
  <si>
    <t>ค่าใช้จ่ายวันหยุดพนักงาน</t>
  </si>
  <si>
    <t>เงินกู้ยืมระยะสั้น</t>
  </si>
  <si>
    <t>หุ้นกู้แปลงสภาพ-องค์ประกอบที่เป็นหนี้สิน</t>
  </si>
  <si>
    <t>(หน่วย: บาท)</t>
  </si>
  <si>
    <t>กำไรสำหรับปี</t>
  </si>
  <si>
    <t>กำไรขาดทุนเบ็ดเสร็จอื่นสำหรับปี</t>
  </si>
  <si>
    <t>กำไรขาดทุนเบ็ดเสร็จรวมสำหรับปี</t>
  </si>
  <si>
    <t>4</t>
  </si>
  <si>
    <t>5</t>
  </si>
  <si>
    <t>9</t>
  </si>
  <si>
    <t>กำไรจากการปรับมูลค่ายุติธรรมของอสังหาริมทรัพย์เพื่อการลงทุน</t>
  </si>
  <si>
    <t>เงินลงทุนชั่วคราวลดลง (เพิ่มขึ้น)</t>
  </si>
  <si>
    <t>เจ้าหนี้ค่าซื้อที่ดิน อาคารและอุปกรณ์เพิ่มขึ้น (ลดลง)</t>
  </si>
  <si>
    <t>เจ้าหนี้ค่าก่อสร้างและเงินประกันผลงานเพิ่มขึ้น (ลดลง)</t>
  </si>
  <si>
    <t>ดอกเบี้ยรับและกำไรจากการขายเงินลงทุนชั่วคราว</t>
  </si>
  <si>
    <t>เงินสดและรายการเทียบเท่าเงินสดต้นปี</t>
  </si>
  <si>
    <t>เงินสดและรายการเทียบเท่าเงินสดปลายปี</t>
  </si>
  <si>
    <t>รายได้ค่าบัตรสมาชิกรอตัดบัญชีส่วนที่เป็นหนี้สินหมุนเวียน</t>
  </si>
  <si>
    <t>รายได้ค่าบัตรสมาชิกรอตัดบัญชีส่วนที่เป็นหนี้สินไม่หมุนเวียน</t>
  </si>
  <si>
    <t>รายได้ค่าบัตรสมาชิกรอตัดบัญชีตัดจ่าย</t>
  </si>
  <si>
    <t>รายได้ค่าบัตรสมาชิกรอตัดบัญชี</t>
  </si>
  <si>
    <t>ค่าใช้จ่ายในการออกหุ้นกู้และหุ้นกู้แปลงสภาพตัดจำหน่าย</t>
  </si>
  <si>
    <t>จ่ายภาษีเงินได้</t>
  </si>
  <si>
    <t>เงินสดและรายการเทียบเท่าเงินสดเพิ่มขึ้น(ลดลง)สุทธิ</t>
  </si>
  <si>
    <t>31 ธันวาคม 2558</t>
  </si>
  <si>
    <t>ยอดคงเหลือ ณ วันที่ 31 ธันวาคม 2558</t>
  </si>
  <si>
    <t xml:space="preserve">  - ตามที่รายงานไว้เดิม</t>
  </si>
  <si>
    <t xml:space="preserve">  - หลังการปรับปรุงใหม่</t>
  </si>
  <si>
    <t>กำไรสำหรับปี - ปรับปรุงใหม่</t>
  </si>
  <si>
    <t xml:space="preserve">รายการที่จะถูกบันทึกในส่วนของกำไรหรือขาดทุนในภายหลัง </t>
  </si>
  <si>
    <t>หลักทรัพย์เผื่อขาย - สุทธิจากภาษีเงินได้</t>
  </si>
  <si>
    <t>- สุทธิจากภาษีเงินได้</t>
  </si>
  <si>
    <t xml:space="preserve">รายการที่จะไม่ถูกบันทึกในส่วนของกำไรหรือขาดทุนในภายหลัง </t>
  </si>
  <si>
    <t xml:space="preserve">   หลักคณิตศาสตร์ประกันภัย - สุทธิจากภาษีเงินได้</t>
  </si>
  <si>
    <t>ผลกำไรจากการตีราคาที่ดิน - สุทธิจากภาษีเงินได้</t>
  </si>
  <si>
    <t>ผลขาดทุนจากการประมาณการตาม</t>
  </si>
  <si>
    <t xml:space="preserve">   ไม่มีอำนาจควบคุมจากการซื้อและขาย</t>
  </si>
  <si>
    <t xml:space="preserve">   เงินลงทุนในบริษัทย่อย</t>
  </si>
  <si>
    <t>กำไรจากการจำหน่ายเงินลงทุนในบริษัทย่อยและบริษัทร่วม</t>
  </si>
  <si>
    <t>เงินสดรับจากการจำหน่ายเงินลงทุนในบริษัทย่อยและบริษัทร่วม</t>
  </si>
  <si>
    <t>เงินสดรับจากการจำหน่ายเงินลงทุนระยะยาวอื่น</t>
  </si>
  <si>
    <t>เงินสดรับสุทธิจากการจำหน่ายที่ดิน อาคาร และอุปกรณ์</t>
  </si>
  <si>
    <t>เงินสดสุทธิได้มาจาก(ใช้ไปใน)กิจกรรมลงทุน</t>
  </si>
  <si>
    <t>10, 11, 12</t>
  </si>
  <si>
    <t>14, 15, 16</t>
  </si>
  <si>
    <t>สำหรับปีสิ้นสุดวันที่ 31 ธันวาคม 2559</t>
  </si>
  <si>
    <t>ยอดคงเหลือ ณ วันที่ 31 ธันวาคม 2559</t>
  </si>
  <si>
    <t xml:space="preserve">สำหรับปีสิ้นสุดวันที่ 31 ธันวาคม 2559 </t>
  </si>
  <si>
    <t>ณ วันที่ 31 ธันวาคม 2559</t>
  </si>
  <si>
    <t>31 ธันวาคม 2559</t>
  </si>
  <si>
    <t>ยอดคงเหลือ ณ วันที่ 31 ธันวาคม 2558 - หลังการปรับปรุงใหม่</t>
  </si>
  <si>
    <t>1 มกราคม 2558</t>
  </si>
  <si>
    <t>(ปรับปรุงใหม่)</t>
  </si>
  <si>
    <t>ยอดคงเหลือ ณ วันที่ 31 ธันวาคม 2557</t>
  </si>
  <si>
    <t>สำรองสินค้าเสื่อมสภาพ</t>
  </si>
  <si>
    <t>กำไรจากอัตราแลกเปลี่ยนที่ยังไม่เกิดขึ้นจริง</t>
  </si>
  <si>
    <t>เงินฝากสถาบันการเงินที่มีภาระค้ำประกันลดลง (เพิ่มขึ้น)</t>
  </si>
  <si>
    <t>กำไรจากการจำหน่ายเงินลงทุนระยะยาวอื่น</t>
  </si>
  <si>
    <t>เงินสดรับจากการคืนทุนของบริษัทร่วมและเงินลงทุนระยะยาวอื่น</t>
  </si>
  <si>
    <t>ขาดทุนจากการชำระบัญชีของบริษัทร่วมและเงินลงทุนระยะยาวอื่น</t>
  </si>
  <si>
    <t>เงินสดสุทธิไใช้ไปในกิจกรรมจัดหาเงิน</t>
  </si>
  <si>
    <t>เงินกู้ยืมระยะสั้นจากกิจการที่เกี่ยวข้องกันเพิ่มขึ้น</t>
  </si>
  <si>
    <t>เงินให้กู้ยืมระยะสั้นแก่กิจการที่เกี่ยวข้องกันลดลง (เพิ่มขึ้น)</t>
  </si>
  <si>
    <t>ขาดทุน(กลับรายการ)จากการด้อยค่าของสินทรัพย์</t>
  </si>
  <si>
    <t>กำไรจากการจำหน่ายที่ดิน อาคาร และอุปกรณ์</t>
  </si>
  <si>
    <t>เงินกู้ยืมระยะสั้นเพิ่มขึ้น(ลดลง)</t>
  </si>
  <si>
    <t>สินทรัพย์ภาษีเงินได้รอตัดบัญชี</t>
  </si>
  <si>
    <t>กำไรจากการขายเงินลงทุนระยะยาวอื่น</t>
  </si>
  <si>
    <t>เงินมัดจำค่าที่ดินและสิ่งปลูกสร้าง</t>
  </si>
  <si>
    <t>สำรองผลประโยชน์ระยะยาวของพนักงานส่วนที่เป็นหนี้สินหมุนเวียน</t>
  </si>
  <si>
    <t>สำรองผลประโยชน์ระยะยาวของพนักงานส่วนที่เป็นหนี้สินไม่หมุนเวียน</t>
  </si>
  <si>
    <t>ผลกำไร(กลับรายการส่วนเกินทุน)จากการวัดมูลค่าเงินลงทุนใน</t>
  </si>
  <si>
    <t>ส่วนของผู้มีส่วนได้เสียที่ไม่มีอำนาจควบคุมของบริษัทย่อยเพิ่มขึ้น</t>
  </si>
  <si>
    <t>จากการเรียกชำระค่าหุ้นเพิ่มเติมของบริษัทย่อย</t>
  </si>
  <si>
    <t>12, 22</t>
  </si>
  <si>
    <t>12, 24</t>
  </si>
  <si>
    <t>ผลสะสมจากการเปลี่ยนแปลงนโยบายการบัญชี</t>
  </si>
  <si>
    <t>ผลสะสมจากการแก้ไขงบการเงินปีก่อน</t>
  </si>
  <si>
    <t>หนี้สินจากสัญญาให้การรักษาพยาบาลตลอดชีพ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</si>
</sst>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\t&quot;£&quot;#,##0_);\(\t&quot;£&quot;#,##0\)"/>
    <numFmt numFmtId="183" formatCode="\t&quot;£&quot;#,##0_);[Red]\(\t&quot;£&quot;#,##0\)"/>
    <numFmt numFmtId="184" formatCode="\t&quot;£&quot;#,##0.00_);\(\t&quot;£&quot;#,##0.00\)"/>
    <numFmt numFmtId="185" formatCode="\t&quot;£&quot;#,##0.00_);[Red]\(\t&quot;£&quot;#,##0.00\)"/>
    <numFmt numFmtId="186" formatCode="\t&quot;$&quot;#,##0_);\(\t&quot;$&quot;#,##0\)"/>
    <numFmt numFmtId="187" formatCode="\t&quot;$&quot;#,##0_);[Red]\(\t&quot;$&quot;#,##0\)"/>
    <numFmt numFmtId="188" formatCode="\t&quot;$&quot;#,##0.00_);\(\t&quot;$&quot;#,##0.00\)"/>
    <numFmt numFmtId="189" formatCode="\t&quot;$&quot;#,##0.00_);[Red]\(\t&quot;$&quot;#,##0.00\)"/>
    <numFmt numFmtId="190" formatCode="#,##0\ ;\(#,##0\)"/>
    <numFmt numFmtId="191" formatCode="_(* #,##0_);_(* \(#,##0\);_(* &quot;-&quot;??_);_(@_)"/>
    <numFmt numFmtId="192" formatCode="#,##0.0\ ;\(#,##0.0\)"/>
    <numFmt numFmtId="193" formatCode="_(* #,##0_);_(* \(#,##0\);_(* &quot; -    &quot;_);_(@_)"/>
    <numFmt numFmtId="194" formatCode="0.0%"/>
    <numFmt numFmtId="195" formatCode="dd\-mmm\-yy_)"/>
    <numFmt numFmtId="196" formatCode="0.00_)"/>
    <numFmt numFmtId="197" formatCode="#,##0.00\ &quot;F&quot;;\-#,##0.00\ &quot;F&quot;"/>
    <numFmt numFmtId="198" formatCode="#,##0.0;[Red]\-#,##0.0"/>
    <numFmt numFmtId="199" formatCode="dd\ mmmm\ yyyy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_(* #,##0.000_);_(* \(#,##0.000\);_(* &quot;-&quot;??_);_(@_)"/>
    <numFmt numFmtId="205" formatCode="_(* #,##0.0_);_(* \(#,##0.0\);_(* &quot;-&quot;??_);_(@_)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0000000"/>
    <numFmt numFmtId="212" formatCode="_(* #,##0.0_);_(* \(#,##0.0\);_(* &quot;-&quot;_);_(@_)"/>
    <numFmt numFmtId="213" formatCode="_(* #,##0.00_);_(* \(#,##0.00\);_(* &quot;-&quot;_);_(@_)"/>
    <numFmt numFmtId="214" formatCode="_([$€-2]\ * #,##0.00_);_([$€-2]\ * \(#,##0.00\);_([$€-2]\ * &quot;-&quot;??_);_(@_)"/>
    <numFmt numFmtId="215" formatCode="#,##0.0_);\(#,##0.0\)"/>
    <numFmt numFmtId="216" formatCode="#,##0.00_ ;\-#,##0.00\ "/>
    <numFmt numFmtId="217" formatCode="#,##0.00\ ;\(#,##0.00\)"/>
    <numFmt numFmtId="218" formatCode="#,##0.0_);[Red]\(#,##0.0\)"/>
    <numFmt numFmtId="219" formatCode="#,##0;\(#,##0\)"/>
    <numFmt numFmtId="220" formatCode="_(* #,##0.000_);_(* \(#,##0.000\);_(* &quot;-&quot;_);_(@_)"/>
    <numFmt numFmtId="221" formatCode="_(* #,##0.0000_);_(* \(#,##0.0000\);_(* &quot;-&quot;??_);_(@_)"/>
    <numFmt numFmtId="222" formatCode="#,##0.000_);\(#,##0.000\)"/>
    <numFmt numFmtId="223" formatCode="_(* #,##0.0_);_(* \(#,##0.0\);_(* &quot;-&quot;?_);_(@_)"/>
    <numFmt numFmtId="224" formatCode="#,##0.00000_);\(#,##0.00000\)"/>
    <numFmt numFmtId="225" formatCode="0.0"/>
  </numFmts>
  <fonts count="53">
    <font>
      <sz val="15"/>
      <name val="Angsana New"/>
      <family val="1"/>
    </font>
    <font>
      <sz val="10"/>
      <name val="Arial"/>
      <family val="0"/>
    </font>
    <font>
      <sz val="11"/>
      <name val="Calibri"/>
      <family val="2"/>
    </font>
    <font>
      <sz val="14"/>
      <name val="Angsana New"/>
      <family val="1"/>
    </font>
    <font>
      <sz val="10"/>
      <name val="ApFont"/>
      <family val="0"/>
    </font>
    <font>
      <sz val="13"/>
      <name val="Angsana New"/>
      <family val="1"/>
    </font>
    <font>
      <b/>
      <sz val="13"/>
      <name val="Angsana New"/>
      <family val="1"/>
    </font>
    <font>
      <i/>
      <sz val="13"/>
      <name val="Angsana New"/>
      <family val="1"/>
    </font>
    <font>
      <sz val="8"/>
      <name val="Tahoma"/>
      <family val="2"/>
    </font>
    <font>
      <sz val="14"/>
      <name val="AngsanaUPC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4"/>
      <name val="Angsana New"/>
      <family val="1"/>
    </font>
    <font>
      <u val="single"/>
      <sz val="14"/>
      <name val="Angsana New"/>
      <family val="1"/>
    </font>
    <font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sz val="16"/>
      <name val="Angsana New"/>
      <family val="1"/>
    </font>
    <font>
      <i/>
      <sz val="14"/>
      <name val="Angsana New"/>
      <family val="1"/>
    </font>
    <font>
      <b/>
      <i/>
      <sz val="14"/>
      <name val="Angsana New"/>
      <family val="1"/>
    </font>
    <font>
      <sz val="19"/>
      <name val="Angsana New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b/>
      <sz val="10"/>
      <color theme="0"/>
      <name val="Arial"/>
      <family val="2"/>
    </font>
    <font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ngsana New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5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7" fontId="9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95" fontId="9" fillId="0" borderId="0">
      <alignment/>
      <protection/>
    </xf>
    <xf numFmtId="194" fontId="9" fillId="0" borderId="0">
      <alignment/>
      <protection/>
    </xf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8" borderId="0" applyNumberFormat="0" applyBorder="0" applyAlignment="0" applyProtection="0"/>
    <xf numFmtId="38" fontId="10" fillId="29" borderId="0" applyNumberFormat="0" applyBorder="0" applyAlignment="0" applyProtection="0"/>
    <xf numFmtId="0" fontId="44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10" fontId="10" fillId="31" borderId="6" applyNumberFormat="0" applyBorder="0" applyAlignment="0" applyProtection="0"/>
    <xf numFmtId="0" fontId="40" fillId="0" borderId="7" applyNumberFormat="0" applyFill="0" applyAlignment="0" applyProtection="0"/>
    <xf numFmtId="0" fontId="47" fillId="32" borderId="0" applyNumberFormat="0" applyBorder="0" applyAlignment="0" applyProtection="0"/>
    <xf numFmtId="37" fontId="11" fillId="0" borderId="0">
      <alignment/>
      <protection/>
    </xf>
    <xf numFmtId="196" fontId="1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90" fontId="3" fillId="0" borderId="0">
      <alignment/>
      <protection/>
    </xf>
    <xf numFmtId="0" fontId="0" fillId="33" borderId="8" applyNumberFormat="0" applyFont="0" applyAlignment="0" applyProtection="0"/>
    <xf numFmtId="0" fontId="48" fillId="26" borderId="9" applyNumberFormat="0" applyAlignment="0" applyProtection="0"/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" fontId="1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</cellStyleXfs>
  <cellXfs count="206">
    <xf numFmtId="190" fontId="0" fillId="0" borderId="0" xfId="0" applyAlignment="1">
      <alignment/>
    </xf>
    <xf numFmtId="190" fontId="5" fillId="0" borderId="0" xfId="0" applyFont="1" applyFill="1" applyAlignment="1">
      <alignment/>
    </xf>
    <xf numFmtId="190" fontId="7" fillId="0" borderId="0" xfId="0" applyFont="1" applyFill="1" applyAlignment="1">
      <alignment horizontal="center"/>
    </xf>
    <xf numFmtId="37" fontId="5" fillId="0" borderId="0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 horizontal="center"/>
    </xf>
    <xf numFmtId="190" fontId="2" fillId="34" borderId="0" xfId="66" applyFont="1" applyFill="1" applyAlignment="1">
      <alignment vertical="top"/>
      <protection/>
    </xf>
    <xf numFmtId="190" fontId="2" fillId="34" borderId="0" xfId="66" applyFont="1" applyFill="1" applyAlignment="1">
      <alignment horizontal="center" vertical="top"/>
      <protection/>
    </xf>
    <xf numFmtId="190" fontId="2" fillId="34" borderId="0" xfId="66" applyFont="1" applyFill="1" applyBorder="1" applyAlignment="1">
      <alignment vertical="top"/>
      <protection/>
    </xf>
    <xf numFmtId="190" fontId="2" fillId="34" borderId="0" xfId="66" applyFont="1" applyFill="1" applyBorder="1" applyAlignment="1">
      <alignment horizontal="center" vertical="top"/>
      <protection/>
    </xf>
    <xf numFmtId="0" fontId="2" fillId="0" borderId="0" xfId="65" applyFont="1" applyBorder="1" applyAlignment="1">
      <alignment horizontal="right" vertical="top"/>
      <protection/>
    </xf>
    <xf numFmtId="190" fontId="2" fillId="34" borderId="12" xfId="66" applyFont="1" applyFill="1" applyBorder="1" applyAlignment="1">
      <alignment horizontal="center" vertical="top"/>
      <protection/>
    </xf>
    <xf numFmtId="190" fontId="2" fillId="0" borderId="0" xfId="0" applyFont="1" applyAlignment="1">
      <alignment horizontal="center" vertical="top"/>
    </xf>
    <xf numFmtId="190" fontId="2" fillId="0" borderId="0" xfId="0" applyFont="1" applyFill="1" applyAlignment="1">
      <alignment/>
    </xf>
    <xf numFmtId="193" fontId="2" fillId="0" borderId="0" xfId="0" applyNumberFormat="1" applyFont="1" applyFill="1" applyBorder="1" applyAlignment="1">
      <alignment horizontal="right"/>
    </xf>
    <xf numFmtId="190" fontId="2" fillId="0" borderId="0" xfId="0" applyFont="1" applyFill="1" applyAlignment="1">
      <alignment/>
    </xf>
    <xf numFmtId="190" fontId="2" fillId="0" borderId="0" xfId="0" applyFont="1" applyFill="1" applyBorder="1" applyAlignment="1">
      <alignment horizontal="right"/>
    </xf>
    <xf numFmtId="193" fontId="2" fillId="0" borderId="13" xfId="0" applyNumberFormat="1" applyFont="1" applyFill="1" applyBorder="1" applyAlignment="1">
      <alignment horizontal="right"/>
    </xf>
    <xf numFmtId="193" fontId="2" fillId="0" borderId="0" xfId="0" applyNumberFormat="1" applyFont="1" applyFill="1" applyBorder="1" applyAlignment="1">
      <alignment horizontal="center" vertical="top"/>
    </xf>
    <xf numFmtId="193" fontId="2" fillId="0" borderId="0" xfId="0" applyNumberFormat="1" applyFont="1" applyFill="1" applyBorder="1" applyAlignment="1">
      <alignment horizontal="right" vertical="top"/>
    </xf>
    <xf numFmtId="190" fontId="2" fillId="0" borderId="0" xfId="0" applyFont="1" applyFill="1" applyAlignment="1">
      <alignment vertical="top"/>
    </xf>
    <xf numFmtId="193" fontId="2" fillId="0" borderId="0" xfId="0" applyNumberFormat="1" applyFont="1" applyFill="1" applyBorder="1" applyAlignment="1">
      <alignment vertical="top"/>
    </xf>
    <xf numFmtId="190" fontId="2" fillId="0" borderId="0" xfId="0" applyFont="1" applyFill="1" applyBorder="1" applyAlignment="1">
      <alignment horizontal="right" vertical="top"/>
    </xf>
    <xf numFmtId="190" fontId="2" fillId="0" borderId="0" xfId="0" applyFont="1" applyFill="1" applyAlignment="1">
      <alignment horizontal="center" vertical="top"/>
    </xf>
    <xf numFmtId="43" fontId="2" fillId="0" borderId="0" xfId="42" applyFont="1" applyFill="1" applyBorder="1" applyAlignment="1">
      <alignment horizontal="right" vertical="top"/>
    </xf>
    <xf numFmtId="190" fontId="2" fillId="0" borderId="0" xfId="0" applyFont="1" applyFill="1" applyAlignment="1">
      <alignment horizontal="right" vertical="top"/>
    </xf>
    <xf numFmtId="191" fontId="2" fillId="0" borderId="0" xfId="42" applyNumberFormat="1" applyFont="1" applyFill="1" applyBorder="1" applyAlignment="1">
      <alignment vertical="top"/>
    </xf>
    <xf numFmtId="190" fontId="2" fillId="0" borderId="0" xfId="0" applyFont="1" applyFill="1" applyAlignment="1">
      <alignment vertical="top"/>
    </xf>
    <xf numFmtId="193" fontId="2" fillId="0" borderId="14" xfId="0" applyNumberFormat="1" applyFont="1" applyFill="1" applyBorder="1" applyAlignment="1">
      <alignment horizontal="right" vertical="top"/>
    </xf>
    <xf numFmtId="37" fontId="2" fillId="34" borderId="0" xfId="66" applyNumberFormat="1" applyFont="1" applyFill="1" applyAlignment="1">
      <alignment vertical="top"/>
      <protection/>
    </xf>
    <xf numFmtId="190" fontId="2" fillId="0" borderId="0" xfId="0" applyFont="1" applyAlignment="1">
      <alignment vertical="top"/>
    </xf>
    <xf numFmtId="193" fontId="2" fillId="0" borderId="13" xfId="0" applyNumberFormat="1" applyFont="1" applyFill="1" applyBorder="1" applyAlignment="1">
      <alignment horizontal="center"/>
    </xf>
    <xf numFmtId="43" fontId="2" fillId="0" borderId="0" xfId="42" applyFont="1" applyFill="1" applyBorder="1" applyAlignment="1">
      <alignment vertical="top"/>
    </xf>
    <xf numFmtId="190" fontId="2" fillId="0" borderId="0" xfId="0" applyFont="1" applyFill="1" applyAlignment="1">
      <alignment horizontal="center"/>
    </xf>
    <xf numFmtId="190" fontId="6" fillId="0" borderId="0" xfId="0" applyFont="1" applyFill="1" applyAlignment="1">
      <alignment/>
    </xf>
    <xf numFmtId="37" fontId="5" fillId="0" borderId="0" xfId="0" applyNumberFormat="1" applyFont="1" applyFill="1" applyAlignment="1">
      <alignment/>
    </xf>
    <xf numFmtId="190" fontId="2" fillId="0" borderId="0" xfId="0" applyFont="1" applyBorder="1" applyAlignment="1">
      <alignment horizontal="center" vertical="top"/>
    </xf>
    <xf numFmtId="190" fontId="2" fillId="0" borderId="0" xfId="0" applyFont="1" applyFill="1" applyBorder="1" applyAlignment="1">
      <alignment horizontal="center"/>
    </xf>
    <xf numFmtId="190" fontId="2" fillId="0" borderId="0" xfId="0" applyFont="1" applyFill="1" applyBorder="1" applyAlignment="1">
      <alignment/>
    </xf>
    <xf numFmtId="190" fontId="2" fillId="0" borderId="0" xfId="0" applyFont="1" applyFill="1" applyBorder="1" applyAlignment="1">
      <alignment vertical="top"/>
    </xf>
    <xf numFmtId="190" fontId="2" fillId="0" borderId="0" xfId="0" applyFont="1" applyFill="1" applyBorder="1" applyAlignment="1">
      <alignment horizontal="center" vertical="top"/>
    </xf>
    <xf numFmtId="190" fontId="2" fillId="34" borderId="13" xfId="66" applyFont="1" applyFill="1" applyBorder="1" applyAlignment="1">
      <alignment vertical="top"/>
      <protection/>
    </xf>
    <xf numFmtId="193" fontId="2" fillId="0" borderId="12" xfId="0" applyNumberFormat="1" applyFont="1" applyFill="1" applyBorder="1" applyAlignment="1">
      <alignment horizontal="right"/>
    </xf>
    <xf numFmtId="193" fontId="2" fillId="0" borderId="12" xfId="0" applyNumberFormat="1" applyFont="1" applyFill="1" applyBorder="1" applyAlignment="1">
      <alignment horizontal="center" vertical="top"/>
    </xf>
    <xf numFmtId="193" fontId="2" fillId="0" borderId="12" xfId="0" applyNumberFormat="1" applyFont="1" applyFill="1" applyBorder="1" applyAlignment="1">
      <alignment vertical="top"/>
    </xf>
    <xf numFmtId="37" fontId="2" fillId="0" borderId="12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horizontal="right"/>
    </xf>
    <xf numFmtId="37" fontId="2" fillId="0" borderId="0" xfId="0" applyNumberFormat="1" applyFont="1" applyFill="1" applyAlignment="1">
      <alignment/>
    </xf>
    <xf numFmtId="37" fontId="2" fillId="0" borderId="12" xfId="0" applyNumberFormat="1" applyFont="1" applyFill="1" applyBorder="1" applyAlignment="1">
      <alignment horizontal="right"/>
    </xf>
    <xf numFmtId="190" fontId="13" fillId="0" borderId="0" xfId="0" applyFont="1" applyFill="1" applyAlignment="1">
      <alignment horizontal="left"/>
    </xf>
    <xf numFmtId="190" fontId="3" fillId="0" borderId="0" xfId="0" applyFont="1" applyFill="1" applyAlignment="1">
      <alignment/>
    </xf>
    <xf numFmtId="37" fontId="13" fillId="0" borderId="0" xfId="0" applyNumberFormat="1" applyFont="1" applyFill="1" applyAlignment="1">
      <alignment horizontal="left"/>
    </xf>
    <xf numFmtId="190" fontId="3" fillId="0" borderId="0" xfId="0" applyFont="1" applyFill="1" applyAlignment="1">
      <alignment horizontal="center"/>
    </xf>
    <xf numFmtId="37" fontId="3" fillId="0" borderId="0" xfId="0" applyNumberFormat="1" applyFont="1" applyFill="1" applyAlignment="1">
      <alignment horizontal="center"/>
    </xf>
    <xf numFmtId="37" fontId="3" fillId="0" borderId="0" xfId="0" applyNumberFormat="1" applyFont="1" applyFill="1" applyAlignment="1">
      <alignment horizontal="left"/>
    </xf>
    <xf numFmtId="190" fontId="13" fillId="0" borderId="0" xfId="0" applyFont="1" applyFill="1" applyAlignment="1">
      <alignment/>
    </xf>
    <xf numFmtId="37" fontId="3" fillId="0" borderId="0" xfId="0" applyNumberFormat="1" applyFont="1" applyFill="1" applyAlignment="1">
      <alignment/>
    </xf>
    <xf numFmtId="190" fontId="14" fillId="0" borderId="0" xfId="0" applyFont="1" applyFill="1" applyAlignment="1">
      <alignment horizontal="center"/>
    </xf>
    <xf numFmtId="19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Alignment="1">
      <alignment/>
    </xf>
    <xf numFmtId="37" fontId="3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/>
    </xf>
    <xf numFmtId="190" fontId="3" fillId="0" borderId="0" xfId="0" applyFont="1" applyFill="1" applyAlignment="1">
      <alignment horizontal="justify" wrapText="1"/>
    </xf>
    <xf numFmtId="190" fontId="3" fillId="0" borderId="0" xfId="0" applyFont="1" applyFill="1" applyAlignment="1">
      <alignment horizontal="center" wrapText="1"/>
    </xf>
    <xf numFmtId="41" fontId="3" fillId="0" borderId="0" xfId="0" applyNumberFormat="1" applyFont="1" applyFill="1" applyBorder="1" applyAlignment="1">
      <alignment horizontal="right"/>
    </xf>
    <xf numFmtId="41" fontId="3" fillId="0" borderId="15" xfId="0" applyNumberFormat="1" applyFont="1" applyFill="1" applyBorder="1" applyAlignment="1">
      <alignment horizontal="right"/>
    </xf>
    <xf numFmtId="41" fontId="3" fillId="0" borderId="16" xfId="0" applyNumberFormat="1" applyFont="1" applyFill="1" applyBorder="1" applyAlignment="1">
      <alignment horizontal="right"/>
    </xf>
    <xf numFmtId="41" fontId="3" fillId="0" borderId="12" xfId="0" applyNumberFormat="1" applyFont="1" applyFill="1" applyBorder="1" applyAlignment="1">
      <alignment horizontal="right"/>
    </xf>
    <xf numFmtId="41" fontId="3" fillId="0" borderId="17" xfId="0" applyNumberFormat="1" applyFont="1" applyFill="1" applyBorder="1" applyAlignment="1">
      <alignment horizontal="right"/>
    </xf>
    <xf numFmtId="41" fontId="3" fillId="0" borderId="0" xfId="0" applyNumberFormat="1" applyFont="1" applyFill="1" applyAlignment="1">
      <alignment horizontal="right"/>
    </xf>
    <xf numFmtId="190" fontId="2" fillId="0" borderId="0" xfId="0" applyFont="1" applyFill="1" applyAlignment="1">
      <alignment wrapText="1"/>
    </xf>
    <xf numFmtId="41" fontId="3" fillId="0" borderId="13" xfId="0" applyNumberFormat="1" applyFont="1" applyFill="1" applyBorder="1" applyAlignment="1">
      <alignment horizontal="right"/>
    </xf>
    <xf numFmtId="41" fontId="3" fillId="0" borderId="14" xfId="0" applyNumberFormat="1" applyFont="1" applyFill="1" applyBorder="1" applyAlignment="1">
      <alignment horizontal="right"/>
    </xf>
    <xf numFmtId="190" fontId="3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190" fontId="3" fillId="0" borderId="0" xfId="0" applyFont="1" applyFill="1" applyAlignment="1">
      <alignment horizontal="justify"/>
    </xf>
    <xf numFmtId="37" fontId="3" fillId="0" borderId="0" xfId="0" applyNumberFormat="1" applyFont="1" applyFill="1" applyBorder="1" applyAlignment="1">
      <alignment horizontal="right"/>
    </xf>
    <xf numFmtId="41" fontId="3" fillId="0" borderId="18" xfId="0" applyNumberFormat="1" applyFont="1" applyFill="1" applyBorder="1" applyAlignment="1">
      <alignment horizontal="right"/>
    </xf>
    <xf numFmtId="190" fontId="3" fillId="0" borderId="0" xfId="0" applyFont="1" applyFill="1" applyBorder="1" applyAlignment="1">
      <alignment/>
    </xf>
    <xf numFmtId="41" fontId="15" fillId="0" borderId="0" xfId="0" applyNumberFormat="1" applyFont="1" applyFill="1" applyBorder="1" applyAlignment="1">
      <alignment horizontal="right"/>
    </xf>
    <xf numFmtId="41" fontId="15" fillId="0" borderId="0" xfId="0" applyNumberFormat="1" applyFont="1" applyFill="1" applyAlignment="1">
      <alignment horizontal="right"/>
    </xf>
    <xf numFmtId="38" fontId="3" fillId="0" borderId="0" xfId="0" applyNumberFormat="1" applyFont="1" applyFill="1" applyAlignment="1">
      <alignment/>
    </xf>
    <xf numFmtId="38" fontId="3" fillId="0" borderId="19" xfId="0" applyNumberFormat="1" applyFont="1" applyFill="1" applyBorder="1" applyAlignment="1">
      <alignment/>
    </xf>
    <xf numFmtId="37" fontId="3" fillId="0" borderId="0" xfId="0" applyNumberFormat="1" applyFont="1" applyFill="1" applyAlignment="1" quotePrefix="1">
      <alignment horizontal="right"/>
    </xf>
    <xf numFmtId="37" fontId="3" fillId="0" borderId="0" xfId="0" applyNumberFormat="1" applyFont="1" applyFill="1" applyAlignment="1">
      <alignment horizontal="centerContinuous"/>
    </xf>
    <xf numFmtId="190" fontId="3" fillId="0" borderId="0" xfId="0" applyFont="1" applyFill="1" applyAlignment="1">
      <alignment horizontal="centerContinuous"/>
    </xf>
    <xf numFmtId="0" fontId="3" fillId="0" borderId="12" xfId="0" applyNumberFormat="1" applyFont="1" applyFill="1" applyBorder="1" applyAlignment="1">
      <alignment horizontal="center"/>
    </xf>
    <xf numFmtId="190" fontId="13" fillId="0" borderId="0" xfId="0" applyFont="1" applyFill="1" applyAlignment="1">
      <alignment horizontal="justify" wrapText="1"/>
    </xf>
    <xf numFmtId="49" fontId="16" fillId="0" borderId="0" xfId="0" applyNumberFormat="1" applyFont="1" applyFill="1" applyAlignment="1">
      <alignment/>
    </xf>
    <xf numFmtId="214" fontId="16" fillId="0" borderId="0" xfId="0" applyNumberFormat="1" applyFont="1" applyFill="1" applyAlignment="1">
      <alignment horizontal="right"/>
    </xf>
    <xf numFmtId="1" fontId="16" fillId="0" borderId="0" xfId="0" applyNumberFormat="1" applyFont="1" applyFill="1" applyAlignment="1">
      <alignment horizontal="center"/>
    </xf>
    <xf numFmtId="41" fontId="16" fillId="0" borderId="0" xfId="0" applyNumberFormat="1" applyFont="1" applyFill="1" applyBorder="1" applyAlignment="1">
      <alignment horizontal="right"/>
    </xf>
    <xf numFmtId="214" fontId="16" fillId="0" borderId="0" xfId="0" applyNumberFormat="1" applyFont="1" applyFill="1" applyBorder="1" applyAlignment="1">
      <alignment horizontal="right"/>
    </xf>
    <xf numFmtId="41" fontId="17" fillId="0" borderId="0" xfId="0" applyNumberFormat="1" applyFont="1" applyFill="1" applyBorder="1" applyAlignment="1">
      <alignment/>
    </xf>
    <xf numFmtId="214" fontId="17" fillId="0" borderId="0" xfId="0" applyNumberFormat="1" applyFont="1" applyFill="1" applyBorder="1" applyAlignment="1">
      <alignment/>
    </xf>
    <xf numFmtId="41" fontId="17" fillId="0" borderId="0" xfId="0" applyNumberFormat="1" applyFont="1" applyFill="1" applyBorder="1" applyAlignment="1">
      <alignment horizontal="right"/>
    </xf>
    <xf numFmtId="49" fontId="17" fillId="0" borderId="0" xfId="0" applyNumberFormat="1" applyFont="1" applyFill="1" applyAlignment="1">
      <alignment/>
    </xf>
    <xf numFmtId="190" fontId="3" fillId="0" borderId="0" xfId="0" applyNumberFormat="1" applyFont="1" applyFill="1" applyAlignment="1">
      <alignment/>
    </xf>
    <xf numFmtId="41" fontId="3" fillId="0" borderId="10" xfId="0" applyNumberFormat="1" applyFont="1" applyFill="1" applyBorder="1" applyAlignment="1">
      <alignment horizontal="right"/>
    </xf>
    <xf numFmtId="41" fontId="3" fillId="0" borderId="12" xfId="42" applyNumberFormat="1" applyFont="1" applyFill="1" applyBorder="1" applyAlignment="1">
      <alignment horizontal="right"/>
    </xf>
    <xf numFmtId="217" fontId="3" fillId="0" borderId="0" xfId="0" applyNumberFormat="1" applyFont="1" applyFill="1" applyAlignment="1">
      <alignment/>
    </xf>
    <xf numFmtId="190" fontId="3" fillId="0" borderId="12" xfId="0" applyFont="1" applyFill="1" applyBorder="1" applyAlignment="1">
      <alignment horizontal="center"/>
    </xf>
    <xf numFmtId="41" fontId="3" fillId="0" borderId="0" xfId="42" applyNumberFormat="1" applyFont="1" applyFill="1" applyBorder="1" applyAlignment="1">
      <alignment horizontal="right"/>
    </xf>
    <xf numFmtId="39" fontId="3" fillId="0" borderId="18" xfId="0" applyNumberFormat="1" applyFont="1" applyFill="1" applyBorder="1" applyAlignment="1">
      <alignment/>
    </xf>
    <xf numFmtId="39" fontId="3" fillId="0" borderId="0" xfId="0" applyNumberFormat="1" applyFont="1" applyFill="1" applyBorder="1" applyAlignment="1">
      <alignment/>
    </xf>
    <xf numFmtId="41" fontId="3" fillId="0" borderId="0" xfId="42" applyNumberFormat="1" applyFont="1" applyFill="1" applyAlignment="1">
      <alignment horizontal="right"/>
    </xf>
    <xf numFmtId="49" fontId="18" fillId="0" borderId="0" xfId="0" applyNumberFormat="1" applyFont="1" applyFill="1" applyBorder="1" applyAlignment="1">
      <alignment horizontal="right"/>
    </xf>
    <xf numFmtId="190" fontId="18" fillId="0" borderId="0" xfId="0" applyFont="1" applyFill="1" applyAlignment="1">
      <alignment/>
    </xf>
    <xf numFmtId="190" fontId="18" fillId="0" borderId="0" xfId="0" applyFont="1" applyFill="1" applyBorder="1" applyAlignment="1">
      <alignment/>
    </xf>
    <xf numFmtId="190" fontId="18" fillId="0" borderId="0" xfId="0" applyFont="1" applyFill="1" applyAlignment="1">
      <alignment horizontal="center"/>
    </xf>
    <xf numFmtId="37" fontId="18" fillId="0" borderId="0" xfId="0" applyNumberFormat="1" applyFont="1" applyFill="1" applyBorder="1" applyAlignment="1">
      <alignment horizontal="right"/>
    </xf>
    <xf numFmtId="41" fontId="18" fillId="0" borderId="0" xfId="0" applyNumberFormat="1" applyFont="1" applyFill="1" applyBorder="1" applyAlignment="1">
      <alignment horizontal="right"/>
    </xf>
    <xf numFmtId="41" fontId="18" fillId="0" borderId="0" xfId="0" applyNumberFormat="1" applyFont="1" applyFill="1" applyAlignment="1">
      <alignment horizontal="right"/>
    </xf>
    <xf numFmtId="41" fontId="17" fillId="0" borderId="12" xfId="0" applyNumberFormat="1" applyFont="1" applyFill="1" applyBorder="1" applyAlignment="1">
      <alignment horizontal="right"/>
    </xf>
    <xf numFmtId="41" fontId="17" fillId="0" borderId="17" xfId="0" applyNumberFormat="1" applyFont="1" applyFill="1" applyBorder="1" applyAlignment="1">
      <alignment horizontal="right"/>
    </xf>
    <xf numFmtId="41" fontId="17" fillId="0" borderId="18" xfId="0" applyNumberFormat="1" applyFont="1" applyFill="1" applyBorder="1" applyAlignment="1">
      <alignment horizontal="right"/>
    </xf>
    <xf numFmtId="41" fontId="3" fillId="0" borderId="18" xfId="42" applyNumberFormat="1" applyFont="1" applyFill="1" applyBorder="1" applyAlignment="1">
      <alignment horizontal="right"/>
    </xf>
    <xf numFmtId="41" fontId="17" fillId="0" borderId="14" xfId="0" applyNumberFormat="1" applyFont="1" applyFill="1" applyBorder="1" applyAlignment="1">
      <alignment horizontal="right"/>
    </xf>
    <xf numFmtId="192" fontId="3" fillId="0" borderId="0" xfId="0" applyNumberFormat="1" applyFont="1" applyFill="1" applyAlignment="1">
      <alignment/>
    </xf>
    <xf numFmtId="191" fontId="3" fillId="0" borderId="0" xfId="0" applyNumberFormat="1" applyFont="1" applyFill="1" applyBorder="1" applyAlignment="1">
      <alignment horizontal="right"/>
    </xf>
    <xf numFmtId="191" fontId="3" fillId="0" borderId="12" xfId="0" applyNumberFormat="1" applyFont="1" applyFill="1" applyBorder="1" applyAlignment="1">
      <alignment horizontal="right"/>
    </xf>
    <xf numFmtId="191" fontId="3" fillId="0" borderId="18" xfId="0" applyNumberFormat="1" applyFont="1" applyFill="1" applyBorder="1" applyAlignment="1">
      <alignment horizontal="right"/>
    </xf>
    <xf numFmtId="43" fontId="15" fillId="0" borderId="0" xfId="42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 horizontal="center"/>
    </xf>
    <xf numFmtId="41" fontId="3" fillId="0" borderId="20" xfId="0" applyNumberFormat="1" applyFont="1" applyFill="1" applyBorder="1" applyAlignment="1">
      <alignment horizontal="right"/>
    </xf>
    <xf numFmtId="16" fontId="3" fillId="0" borderId="12" xfId="0" applyNumberFormat="1" applyFont="1" applyFill="1" applyBorder="1" applyAlignment="1">
      <alignment horizontal="center"/>
    </xf>
    <xf numFmtId="41" fontId="3" fillId="0" borderId="0" xfId="0" applyNumberFormat="1" applyFont="1" applyFill="1" applyAlignment="1">
      <alignment/>
    </xf>
    <xf numFmtId="190" fontId="13" fillId="0" borderId="0" xfId="66" applyFont="1" applyFill="1" applyAlignment="1">
      <alignment horizontal="left" vertical="center"/>
      <protection/>
    </xf>
    <xf numFmtId="190" fontId="3" fillId="0" borderId="0" xfId="66" applyFont="1" applyFill="1" applyAlignment="1">
      <alignment vertical="center"/>
      <protection/>
    </xf>
    <xf numFmtId="37" fontId="3" fillId="0" borderId="0" xfId="66" applyNumberFormat="1" applyFont="1" applyFill="1" applyAlignment="1">
      <alignment vertical="center"/>
      <protection/>
    </xf>
    <xf numFmtId="37" fontId="3" fillId="0" borderId="0" xfId="65" applyNumberFormat="1" applyFont="1" applyFill="1" applyBorder="1" applyAlignment="1">
      <alignment horizontal="right" vertical="center"/>
      <protection/>
    </xf>
    <xf numFmtId="190" fontId="13" fillId="0" borderId="0" xfId="66" applyFont="1" applyFill="1" applyAlignment="1">
      <alignment vertical="center"/>
      <protection/>
    </xf>
    <xf numFmtId="190" fontId="3" fillId="0" borderId="0" xfId="66" applyFont="1" applyFill="1" applyBorder="1" applyAlignment="1">
      <alignment vertical="center"/>
      <protection/>
    </xf>
    <xf numFmtId="37" fontId="3" fillId="0" borderId="0" xfId="66" applyNumberFormat="1" applyFont="1" applyFill="1" applyBorder="1" applyAlignment="1">
      <alignment vertical="center"/>
      <protection/>
    </xf>
    <xf numFmtId="37" fontId="3" fillId="0" borderId="0" xfId="66" applyNumberFormat="1" applyFont="1" applyFill="1" applyBorder="1" applyAlignment="1">
      <alignment horizontal="center" vertical="center"/>
      <protection/>
    </xf>
    <xf numFmtId="37" fontId="3" fillId="0" borderId="12" xfId="66" applyNumberFormat="1" applyFont="1" applyFill="1" applyBorder="1" applyAlignment="1">
      <alignment horizontal="centerContinuous" vertical="center" wrapText="1"/>
      <protection/>
    </xf>
    <xf numFmtId="37" fontId="3" fillId="0" borderId="0" xfId="66" applyNumberFormat="1" applyFont="1" applyFill="1" applyBorder="1" applyAlignment="1">
      <alignment vertical="center" wrapText="1"/>
      <protection/>
    </xf>
    <xf numFmtId="37" fontId="3" fillId="0" borderId="17" xfId="66" applyNumberFormat="1" applyFont="1" applyFill="1" applyBorder="1" applyAlignment="1">
      <alignment vertical="center"/>
      <protection/>
    </xf>
    <xf numFmtId="37" fontId="3" fillId="0" borderId="13" xfId="66" applyNumberFormat="1" applyFont="1" applyFill="1" applyBorder="1" applyAlignment="1">
      <alignment vertical="center"/>
      <protection/>
    </xf>
    <xf numFmtId="37" fontId="3" fillId="0" borderId="12" xfId="66" applyNumberFormat="1" applyFont="1" applyFill="1" applyBorder="1" applyAlignment="1">
      <alignment horizontal="center" vertical="center"/>
      <protection/>
    </xf>
    <xf numFmtId="37" fontId="3" fillId="0" borderId="12" xfId="66" applyNumberFormat="1" applyFont="1" applyFill="1" applyBorder="1" applyAlignment="1">
      <alignment vertical="center"/>
      <protection/>
    </xf>
    <xf numFmtId="37" fontId="3" fillId="0" borderId="0" xfId="66" applyNumberFormat="1" applyFont="1" applyFill="1" applyAlignment="1">
      <alignment horizontal="center" vertical="center"/>
      <protection/>
    </xf>
    <xf numFmtId="190" fontId="3" fillId="0" borderId="0" xfId="66" applyFont="1" applyFill="1" applyAlignment="1">
      <alignment horizontal="center" vertical="center"/>
      <protection/>
    </xf>
    <xf numFmtId="190" fontId="3" fillId="0" borderId="0" xfId="66" applyFont="1" applyFill="1" applyBorder="1" applyAlignment="1">
      <alignment horizontal="center" vertical="center"/>
      <protection/>
    </xf>
    <xf numFmtId="190" fontId="14" fillId="0" borderId="0" xfId="0" applyFont="1" applyFill="1" applyAlignment="1">
      <alignment horizontal="center" vertical="center"/>
    </xf>
    <xf numFmtId="190" fontId="3" fillId="0" borderId="12" xfId="66" applyFont="1" applyFill="1" applyBorder="1" applyAlignment="1">
      <alignment horizontal="center" vertical="center"/>
      <protection/>
    </xf>
    <xf numFmtId="190" fontId="13" fillId="0" borderId="0" xfId="0" applyFont="1" applyFill="1" applyAlignment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Alignment="1">
      <alignment horizontal="right" vertical="center"/>
    </xf>
    <xf numFmtId="41" fontId="3" fillId="0" borderId="0" xfId="0" applyNumberFormat="1" applyFont="1" applyFill="1" applyAlignment="1">
      <alignment vertical="center"/>
    </xf>
    <xf numFmtId="190" fontId="3" fillId="0" borderId="0" xfId="0" applyFont="1" applyFill="1" applyAlignment="1">
      <alignment vertical="center"/>
    </xf>
    <xf numFmtId="37" fontId="3" fillId="0" borderId="0" xfId="0" applyNumberFormat="1" applyFont="1" applyFill="1" applyAlignment="1">
      <alignment vertical="center"/>
    </xf>
    <xf numFmtId="41" fontId="3" fillId="0" borderId="15" xfId="0" applyNumberFormat="1" applyFont="1" applyFill="1" applyBorder="1" applyAlignment="1">
      <alignment horizontal="right" vertical="center"/>
    </xf>
    <xf numFmtId="41" fontId="3" fillId="0" borderId="16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3" xfId="0" applyNumberFormat="1" applyFont="1" applyFill="1" applyBorder="1" applyAlignment="1">
      <alignment horizontal="right" vertical="center"/>
    </xf>
    <xf numFmtId="190" fontId="3" fillId="0" borderId="0" xfId="0" applyFont="1" applyFill="1" applyBorder="1" applyAlignment="1">
      <alignment vertical="center"/>
    </xf>
    <xf numFmtId="37" fontId="3" fillId="0" borderId="0" xfId="0" applyNumberFormat="1" applyFont="1" applyFill="1" applyBorder="1" applyAlignment="1">
      <alignment vertical="center"/>
    </xf>
    <xf numFmtId="41" fontId="3" fillId="0" borderId="0" xfId="42" applyNumberFormat="1" applyFont="1" applyFill="1" applyBorder="1" applyAlignment="1">
      <alignment horizontal="right" vertical="center"/>
    </xf>
    <xf numFmtId="41" fontId="3" fillId="0" borderId="14" xfId="0" applyNumberFormat="1" applyFont="1" applyFill="1" applyBorder="1" applyAlignment="1">
      <alignment horizontal="right" vertical="center"/>
    </xf>
    <xf numFmtId="37" fontId="3" fillId="0" borderId="12" xfId="66" applyNumberFormat="1" applyFont="1" applyFill="1" applyBorder="1" applyAlignment="1">
      <alignment horizontal="centerContinuous" vertical="center"/>
      <protection/>
    </xf>
    <xf numFmtId="37" fontId="3" fillId="0" borderId="0" xfId="66" applyNumberFormat="1" applyFont="1" applyFill="1" applyBorder="1" applyAlignment="1">
      <alignment horizontal="centerContinuous" vertical="center"/>
      <protection/>
    </xf>
    <xf numFmtId="41" fontId="3" fillId="0" borderId="15" xfId="0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vertical="center"/>
    </xf>
    <xf numFmtId="37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vertical="top"/>
    </xf>
    <xf numFmtId="214" fontId="17" fillId="0" borderId="0" xfId="0" applyNumberFormat="1" applyFont="1" applyFill="1" applyAlignment="1">
      <alignment horizontal="right"/>
    </xf>
    <xf numFmtId="1" fontId="17" fillId="0" borderId="0" xfId="0" applyNumberFormat="1" applyFont="1" applyFill="1" applyAlignment="1">
      <alignment horizontal="center"/>
    </xf>
    <xf numFmtId="214" fontId="17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Alignment="1" quotePrefix="1">
      <alignment/>
    </xf>
    <xf numFmtId="49" fontId="3" fillId="0" borderId="0" xfId="0" applyNumberFormat="1" applyFont="1" applyFill="1" applyBorder="1" applyAlignment="1">
      <alignment horizontal="right"/>
    </xf>
    <xf numFmtId="190" fontId="19" fillId="0" borderId="0" xfId="0" applyFont="1" applyFill="1" applyAlignment="1">
      <alignment horizontal="center"/>
    </xf>
    <xf numFmtId="190" fontId="3" fillId="0" borderId="0" xfId="0" applyFont="1" applyFill="1" applyBorder="1" applyAlignment="1">
      <alignment horizontal="center" wrapText="1"/>
    </xf>
    <xf numFmtId="192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/>
    </xf>
    <xf numFmtId="190" fontId="19" fillId="0" borderId="0" xfId="0" applyFont="1" applyFill="1" applyAlignment="1">
      <alignment horizontal="center" wrapText="1"/>
    </xf>
    <xf numFmtId="190" fontId="19" fillId="0" borderId="0" xfId="0" applyNumberFormat="1" applyFont="1" applyFill="1" applyAlignment="1">
      <alignment horizontal="center" wrapText="1"/>
    </xf>
    <xf numFmtId="190" fontId="19" fillId="0" borderId="0" xfId="0" applyFont="1" applyFill="1" applyAlignment="1">
      <alignment/>
    </xf>
    <xf numFmtId="190" fontId="19" fillId="0" borderId="0" xfId="0" applyFont="1" applyFill="1" applyBorder="1" applyAlignment="1">
      <alignment horizontal="center" wrapText="1"/>
    </xf>
    <xf numFmtId="190" fontId="19" fillId="0" borderId="0" xfId="0" applyNumberFormat="1" applyFont="1" applyFill="1" applyBorder="1" applyAlignment="1">
      <alignment horizontal="center" wrapText="1"/>
    </xf>
    <xf numFmtId="0" fontId="19" fillId="0" borderId="0" xfId="0" applyNumberFormat="1" applyFont="1" applyFill="1" applyBorder="1" applyAlignment="1">
      <alignment horizontal="center" wrapText="1"/>
    </xf>
    <xf numFmtId="190" fontId="20" fillId="0" borderId="0" xfId="0" applyFont="1" applyFill="1" applyAlignment="1">
      <alignment horizontal="left"/>
    </xf>
    <xf numFmtId="37" fontId="19" fillId="0" borderId="0" xfId="0" applyNumberFormat="1" applyFont="1" applyFill="1" applyAlignment="1">
      <alignment horizontal="center"/>
    </xf>
    <xf numFmtId="49" fontId="21" fillId="0" borderId="0" xfId="0" applyNumberFormat="1" applyFont="1" applyFill="1" applyBorder="1" applyAlignment="1">
      <alignment horizontal="right"/>
    </xf>
    <xf numFmtId="38" fontId="3" fillId="0" borderId="0" xfId="0" applyNumberFormat="1" applyFont="1" applyFill="1" applyBorder="1" applyAlignment="1">
      <alignment/>
    </xf>
    <xf numFmtId="41" fontId="21" fillId="0" borderId="0" xfId="0" applyNumberFormat="1" applyFont="1" applyFill="1" applyBorder="1" applyAlignment="1">
      <alignment horizontal="right"/>
    </xf>
    <xf numFmtId="190" fontId="19" fillId="0" borderId="0" xfId="0" applyFont="1" applyFill="1" applyAlignment="1">
      <alignment horizontal="center" vertical="center"/>
    </xf>
    <xf numFmtId="41" fontId="3" fillId="0" borderId="12" xfId="0" applyNumberFormat="1" applyFont="1" applyFill="1" applyBorder="1" applyAlignment="1">
      <alignment horizontal="right" vertical="center"/>
    </xf>
    <xf numFmtId="190" fontId="3" fillId="0" borderId="0" xfId="0" applyFont="1" applyFill="1" applyAlignment="1">
      <alignment horizontal="center" vertical="center"/>
    </xf>
    <xf numFmtId="190" fontId="3" fillId="0" borderId="0" xfId="0" applyFont="1" applyFill="1" applyBorder="1" applyAlignment="1">
      <alignment horizontal="center" vertical="center"/>
    </xf>
    <xf numFmtId="16" fontId="3" fillId="0" borderId="0" xfId="0" applyNumberFormat="1" applyFont="1" applyFill="1" applyBorder="1" applyAlignment="1">
      <alignment horizontal="center"/>
    </xf>
    <xf numFmtId="37" fontId="3" fillId="0" borderId="0" xfId="66" applyNumberFormat="1" applyFont="1" applyFill="1" applyBorder="1" applyAlignment="1">
      <alignment horizontal="right" vertical="center"/>
      <protection/>
    </xf>
    <xf numFmtId="37" fontId="3" fillId="0" borderId="0" xfId="66" applyNumberFormat="1" applyFont="1" applyFill="1" applyAlignment="1">
      <alignment horizontal="right" vertical="center"/>
      <protection/>
    </xf>
    <xf numFmtId="190" fontId="3" fillId="0" borderId="0" xfId="66" applyFont="1" applyFill="1" applyAlignment="1">
      <alignment horizontal="right" vertical="center"/>
      <protection/>
    </xf>
    <xf numFmtId="190" fontId="3" fillId="0" borderId="0" xfId="66" applyFont="1" applyFill="1" applyBorder="1" applyAlignment="1">
      <alignment horizontal="right" vertical="center"/>
      <protection/>
    </xf>
    <xf numFmtId="192" fontId="19" fillId="0" borderId="0" xfId="0" applyNumberFormat="1" applyFont="1" applyFill="1" applyAlignment="1">
      <alignment horizontal="center" wrapText="1"/>
    </xf>
    <xf numFmtId="194" fontId="18" fillId="0" borderId="0" xfId="69" applyNumberFormat="1" applyFont="1" applyFill="1" applyBorder="1" applyAlignment="1">
      <alignment/>
    </xf>
    <xf numFmtId="37" fontId="21" fillId="0" borderId="0" xfId="66" applyNumberFormat="1" applyFont="1" applyFill="1" applyAlignment="1">
      <alignment vertical="center"/>
      <protection/>
    </xf>
    <xf numFmtId="190" fontId="19" fillId="0" borderId="0" xfId="0" applyNumberFormat="1" applyFont="1" applyFill="1" applyAlignment="1">
      <alignment horizontal="center" vertical="center"/>
    </xf>
    <xf numFmtId="190" fontId="19" fillId="0" borderId="0" xfId="0" applyNumberFormat="1" applyFont="1" applyFill="1" applyAlignment="1">
      <alignment horizontal="center"/>
    </xf>
    <xf numFmtId="37" fontId="3" fillId="0" borderId="12" xfId="0" applyNumberFormat="1" applyFont="1" applyFill="1" applyBorder="1" applyAlignment="1">
      <alignment horizontal="center"/>
    </xf>
    <xf numFmtId="190" fontId="2" fillId="34" borderId="0" xfId="66" applyFont="1" applyFill="1" applyAlignment="1" quotePrefix="1">
      <alignment horizontal="center" vertical="top"/>
      <protection/>
    </xf>
    <xf numFmtId="190" fontId="2" fillId="34" borderId="0" xfId="66" applyFont="1" applyFill="1" applyAlignment="1">
      <alignment horizontal="center" vertical="top"/>
      <protection/>
    </xf>
    <xf numFmtId="190" fontId="2" fillId="34" borderId="12" xfId="66" applyFont="1" applyFill="1" applyBorder="1" applyAlignment="1">
      <alignment horizontal="center" vertical="top"/>
      <protection/>
    </xf>
    <xf numFmtId="190" fontId="2" fillId="34" borderId="17" xfId="66" applyFont="1" applyFill="1" applyBorder="1" applyAlignment="1">
      <alignment horizontal="center" vertical="top"/>
      <protection/>
    </xf>
    <xf numFmtId="37" fontId="3" fillId="0" borderId="17" xfId="66" applyNumberFormat="1" applyFont="1" applyFill="1" applyBorder="1" applyAlignment="1">
      <alignment horizontal="center" vertical="center"/>
      <protection/>
    </xf>
    <xf numFmtId="37" fontId="3" fillId="0" borderId="12" xfId="66" applyNumberFormat="1" applyFont="1" applyFill="1" applyBorder="1" applyAlignment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ollar (zero dec)" xfId="48"/>
    <cellStyle name="Explanatory Text" xfId="49"/>
    <cellStyle name="Followed Hyperlink" xfId="50"/>
    <cellStyle name="Good" xfId="51"/>
    <cellStyle name="Grey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 dec" xfId="62"/>
    <cellStyle name="Normal - Style1" xfId="63"/>
    <cellStyle name="Normal 3" xfId="64"/>
    <cellStyle name="Normal_CE-Thai" xfId="65"/>
    <cellStyle name="Normal_conso-Samitivej03-Accounts-A3112t" xfId="66"/>
    <cellStyle name="Note" xfId="67"/>
    <cellStyle name="Output" xfId="68"/>
    <cellStyle name="Percent" xfId="69"/>
    <cellStyle name="Percent [2]" xfId="70"/>
    <cellStyle name="Quantity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163"/>
  <sheetViews>
    <sheetView showGridLines="0" zoomScale="90" zoomScaleNormal="90" zoomScaleSheetLayoutView="100" workbookViewId="0" topLeftCell="A1">
      <selection activeCell="D1" sqref="D1"/>
    </sheetView>
  </sheetViews>
  <sheetFormatPr defaultColWidth="9.140625" defaultRowHeight="21.75"/>
  <cols>
    <col min="1" max="1" width="2.00390625" style="49" customWidth="1"/>
    <col min="2" max="3" width="2.7109375" style="49" customWidth="1"/>
    <col min="4" max="4" width="47.57421875" style="49" customWidth="1"/>
    <col min="5" max="5" width="8.140625" style="51" customWidth="1"/>
    <col min="6" max="6" width="0.42578125" style="51" customWidth="1"/>
    <col min="7" max="7" width="15.57421875" style="52" customWidth="1"/>
    <col min="8" max="8" width="0.85546875" style="55" customWidth="1"/>
    <col min="9" max="9" width="15.28125" style="55" customWidth="1"/>
    <col min="10" max="10" width="0.85546875" style="55" customWidth="1"/>
    <col min="11" max="11" width="14.00390625" style="55" customWidth="1"/>
    <col min="12" max="12" width="0.85546875" style="55" customWidth="1"/>
    <col min="13" max="13" width="14.00390625" style="55" customWidth="1"/>
    <col min="14" max="14" width="0.85546875" style="55" customWidth="1"/>
    <col min="15" max="15" width="14.00390625" style="55" customWidth="1"/>
    <col min="16" max="16" width="0.85546875" style="55" customWidth="1"/>
    <col min="17" max="17" width="14.00390625" style="55" customWidth="1"/>
    <col min="18" max="18" width="0.42578125" style="55" customWidth="1"/>
    <col min="19" max="19" width="0.85546875" style="49" customWidth="1"/>
    <col min="20" max="20" width="10.28125" style="49" bestFit="1" customWidth="1"/>
    <col min="21" max="21" width="10.8515625" style="49" bestFit="1" customWidth="1"/>
    <col min="22" max="22" width="12.28125" style="49" customWidth="1"/>
    <col min="23" max="23" width="9.421875" style="49" bestFit="1" customWidth="1"/>
    <col min="24" max="16384" width="9.140625" style="49" customWidth="1"/>
  </cols>
  <sheetData>
    <row r="1" spans="1:18" ht="21">
      <c r="A1" s="48" t="s">
        <v>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21">
      <c r="A2" s="48" t="s">
        <v>147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21">
      <c r="A3" s="48" t="s">
        <v>294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0"/>
      <c r="O3" s="50"/>
      <c r="P3" s="50"/>
      <c r="Q3" s="50"/>
      <c r="R3" s="50"/>
    </row>
    <row r="4" spans="1:18" ht="21">
      <c r="A4" s="51"/>
      <c r="B4" s="51"/>
      <c r="C4" s="51"/>
      <c r="D4" s="51"/>
      <c r="H4" s="52"/>
      <c r="I4" s="52"/>
      <c r="J4" s="52"/>
      <c r="K4" s="52"/>
      <c r="L4" s="52"/>
      <c r="M4" s="52"/>
      <c r="N4" s="53"/>
      <c r="O4" s="82"/>
      <c r="P4" s="82"/>
      <c r="Q4" s="82" t="s">
        <v>249</v>
      </c>
      <c r="R4" s="82"/>
    </row>
    <row r="5" spans="7:18" s="54" customFormat="1" ht="21.75" customHeight="1">
      <c r="G5" s="199" t="s">
        <v>33</v>
      </c>
      <c r="H5" s="199"/>
      <c r="I5" s="199"/>
      <c r="J5" s="199"/>
      <c r="K5" s="199"/>
      <c r="L5" s="59"/>
      <c r="M5" s="199" t="s">
        <v>105</v>
      </c>
      <c r="N5" s="199"/>
      <c r="O5" s="199"/>
      <c r="P5" s="199"/>
      <c r="Q5" s="199"/>
      <c r="R5" s="60"/>
    </row>
    <row r="6" spans="7:18" s="54" customFormat="1" ht="21">
      <c r="G6" s="59" t="s">
        <v>229</v>
      </c>
      <c r="H6" s="59"/>
      <c r="I6" s="59" t="s">
        <v>229</v>
      </c>
      <c r="J6" s="59"/>
      <c r="K6" s="59" t="s">
        <v>229</v>
      </c>
      <c r="L6" s="59"/>
      <c r="M6" s="59" t="s">
        <v>229</v>
      </c>
      <c r="N6" s="59"/>
      <c r="O6" s="59" t="s">
        <v>229</v>
      </c>
      <c r="P6" s="59"/>
      <c r="Q6" s="59" t="s">
        <v>229</v>
      </c>
      <c r="R6" s="59"/>
    </row>
    <row r="7" spans="5:18" ht="21">
      <c r="E7" s="56" t="s">
        <v>26</v>
      </c>
      <c r="F7" s="49"/>
      <c r="G7" s="124" t="s">
        <v>295</v>
      </c>
      <c r="H7" s="57"/>
      <c r="I7" s="100" t="s">
        <v>270</v>
      </c>
      <c r="J7" s="57"/>
      <c r="K7" s="100" t="s">
        <v>297</v>
      </c>
      <c r="L7" s="57"/>
      <c r="M7" s="124" t="s">
        <v>295</v>
      </c>
      <c r="N7" s="57"/>
      <c r="O7" s="100" t="s">
        <v>270</v>
      </c>
      <c r="P7" s="57"/>
      <c r="Q7" s="100" t="s">
        <v>297</v>
      </c>
      <c r="R7" s="57"/>
    </row>
    <row r="8" spans="5:18" ht="21">
      <c r="E8" s="56"/>
      <c r="F8" s="49"/>
      <c r="G8" s="189"/>
      <c r="H8" s="57"/>
      <c r="I8" s="57" t="s">
        <v>298</v>
      </c>
      <c r="J8" s="57"/>
      <c r="K8" s="57"/>
      <c r="L8" s="57"/>
      <c r="M8" s="189"/>
      <c r="N8" s="57"/>
      <c r="O8" s="57" t="s">
        <v>298</v>
      </c>
      <c r="P8" s="57"/>
      <c r="Q8" s="57"/>
      <c r="R8" s="57"/>
    </row>
    <row r="9" spans="1:18" ht="21">
      <c r="A9" s="48" t="s">
        <v>0</v>
      </c>
      <c r="E9" s="57"/>
      <c r="F9" s="57"/>
      <c r="G9" s="59"/>
      <c r="I9" s="60"/>
      <c r="J9" s="60"/>
      <c r="K9" s="60"/>
      <c r="L9" s="60"/>
      <c r="M9" s="59"/>
      <c r="N9" s="52"/>
      <c r="O9" s="60"/>
      <c r="P9" s="60"/>
      <c r="Q9" s="60"/>
      <c r="R9" s="60"/>
    </row>
    <row r="10" ht="21">
      <c r="A10" s="54" t="s">
        <v>1</v>
      </c>
    </row>
    <row r="11" spans="1:21" ht="21">
      <c r="A11" s="49" t="s">
        <v>42</v>
      </c>
      <c r="D11" s="61"/>
      <c r="E11" s="174">
        <v>7</v>
      </c>
      <c r="F11" s="62"/>
      <c r="G11" s="63">
        <v>4216830857</v>
      </c>
      <c r="H11" s="63"/>
      <c r="I11" s="63">
        <v>5528543111</v>
      </c>
      <c r="J11" s="63"/>
      <c r="K11" s="63">
        <v>3608367714</v>
      </c>
      <c r="L11" s="63"/>
      <c r="M11" s="63">
        <v>2762362494</v>
      </c>
      <c r="N11" s="63"/>
      <c r="O11" s="63">
        <v>3617144329</v>
      </c>
      <c r="P11" s="63"/>
      <c r="Q11" s="63">
        <v>1862514806</v>
      </c>
      <c r="R11" s="63"/>
      <c r="U11" s="96"/>
    </row>
    <row r="12" spans="1:21" ht="21">
      <c r="A12" s="49" t="s">
        <v>170</v>
      </c>
      <c r="D12" s="61"/>
      <c r="E12" s="175">
        <v>8</v>
      </c>
      <c r="F12" s="62"/>
      <c r="G12" s="63">
        <v>548063152</v>
      </c>
      <c r="H12" s="63"/>
      <c r="I12" s="63">
        <v>28280659</v>
      </c>
      <c r="J12" s="63"/>
      <c r="K12" s="63">
        <v>1877618065</v>
      </c>
      <c r="L12" s="63"/>
      <c r="M12" s="63">
        <v>387027</v>
      </c>
      <c r="N12" s="63"/>
      <c r="O12" s="63">
        <v>1353034</v>
      </c>
      <c r="P12" s="63"/>
      <c r="Q12" s="63">
        <v>1583291938</v>
      </c>
      <c r="R12" s="63"/>
      <c r="U12" s="96"/>
    </row>
    <row r="13" spans="1:21" ht="21">
      <c r="A13" s="49" t="s">
        <v>191</v>
      </c>
      <c r="D13" s="61"/>
      <c r="E13" s="170" t="s">
        <v>289</v>
      </c>
      <c r="F13" s="62"/>
      <c r="G13" s="63">
        <v>6032711285</v>
      </c>
      <c r="H13" s="63"/>
      <c r="I13" s="63">
        <v>6484342871</v>
      </c>
      <c r="J13" s="63"/>
      <c r="K13" s="63">
        <v>5822137258</v>
      </c>
      <c r="L13" s="63"/>
      <c r="M13" s="63">
        <v>985999187</v>
      </c>
      <c r="N13" s="63"/>
      <c r="O13" s="63">
        <v>1470057934</v>
      </c>
      <c r="P13" s="63"/>
      <c r="Q13" s="63">
        <v>1051772413</v>
      </c>
      <c r="R13" s="63"/>
      <c r="U13" s="96"/>
    </row>
    <row r="14" spans="1:21" ht="21">
      <c r="A14" s="49" t="s">
        <v>73</v>
      </c>
      <c r="D14" s="61"/>
      <c r="E14" s="174">
        <v>12</v>
      </c>
      <c r="F14" s="62"/>
      <c r="G14" s="63">
        <v>0</v>
      </c>
      <c r="H14" s="63"/>
      <c r="I14" s="63">
        <v>0</v>
      </c>
      <c r="J14" s="63"/>
      <c r="K14" s="63">
        <v>0</v>
      </c>
      <c r="L14" s="63"/>
      <c r="M14" s="63">
        <v>2143392592</v>
      </c>
      <c r="N14" s="63"/>
      <c r="O14" s="63">
        <v>1326938930</v>
      </c>
      <c r="P14" s="63"/>
      <c r="Q14" s="63">
        <v>1755709338</v>
      </c>
      <c r="R14" s="63"/>
      <c r="U14" s="96"/>
    </row>
    <row r="15" spans="1:21" ht="21">
      <c r="A15" s="49" t="s">
        <v>207</v>
      </c>
      <c r="D15" s="61"/>
      <c r="E15" s="174"/>
      <c r="F15" s="62"/>
      <c r="G15" s="63">
        <v>0</v>
      </c>
      <c r="H15" s="63"/>
      <c r="I15" s="63">
        <v>0</v>
      </c>
      <c r="J15" s="63"/>
      <c r="K15" s="63">
        <v>9100000</v>
      </c>
      <c r="L15" s="63"/>
      <c r="M15" s="63">
        <v>0</v>
      </c>
      <c r="N15" s="63"/>
      <c r="O15" s="63">
        <v>0</v>
      </c>
      <c r="P15" s="63"/>
      <c r="Q15" s="63">
        <v>0</v>
      </c>
      <c r="R15" s="63"/>
      <c r="U15" s="96"/>
    </row>
    <row r="16" spans="1:21" ht="21">
      <c r="A16" s="49" t="s">
        <v>43</v>
      </c>
      <c r="D16" s="61"/>
      <c r="E16" s="174">
        <v>13</v>
      </c>
      <c r="F16" s="62"/>
      <c r="G16" s="63">
        <v>1515747918</v>
      </c>
      <c r="H16" s="63"/>
      <c r="I16" s="63">
        <v>1285769345</v>
      </c>
      <c r="J16" s="63"/>
      <c r="K16" s="63">
        <v>1110813412</v>
      </c>
      <c r="L16" s="63"/>
      <c r="M16" s="63">
        <v>108903873</v>
      </c>
      <c r="N16" s="63"/>
      <c r="O16" s="63">
        <v>99357785</v>
      </c>
      <c r="P16" s="63"/>
      <c r="Q16" s="63">
        <v>98629263</v>
      </c>
      <c r="R16" s="63"/>
      <c r="U16" s="96"/>
    </row>
    <row r="17" spans="1:21" ht="21">
      <c r="A17" s="49" t="s">
        <v>62</v>
      </c>
      <c r="D17" s="61"/>
      <c r="E17" s="62"/>
      <c r="F17" s="62"/>
      <c r="G17" s="66">
        <v>281982063</v>
      </c>
      <c r="H17" s="63"/>
      <c r="I17" s="63">
        <v>255432045</v>
      </c>
      <c r="J17" s="63"/>
      <c r="K17" s="63">
        <v>270021135</v>
      </c>
      <c r="L17" s="63"/>
      <c r="M17" s="66">
        <v>53467200</v>
      </c>
      <c r="N17" s="63"/>
      <c r="O17" s="63">
        <v>30944662</v>
      </c>
      <c r="P17" s="63"/>
      <c r="Q17" s="63">
        <v>22939305</v>
      </c>
      <c r="R17" s="63"/>
      <c r="U17" s="96"/>
    </row>
    <row r="18" spans="1:18" ht="21">
      <c r="A18" s="54" t="s">
        <v>2</v>
      </c>
      <c r="G18" s="67">
        <f>SUM(G11:G17)</f>
        <v>12595335275</v>
      </c>
      <c r="H18" s="68"/>
      <c r="I18" s="67">
        <f>SUM(I11:I17)</f>
        <v>13582368031</v>
      </c>
      <c r="J18" s="63"/>
      <c r="K18" s="67">
        <f>SUM(K11:K17)</f>
        <v>12698057584</v>
      </c>
      <c r="L18" s="63"/>
      <c r="M18" s="67">
        <f>SUM(M11:M17)</f>
        <v>6054512373</v>
      </c>
      <c r="N18" s="68"/>
      <c r="O18" s="67">
        <f>SUM(O11:O17)</f>
        <v>6545796674</v>
      </c>
      <c r="P18" s="63"/>
      <c r="Q18" s="67">
        <f>SUM(Q11:Q17)</f>
        <v>6374857063</v>
      </c>
      <c r="R18" s="63"/>
    </row>
    <row r="19" spans="1:18" ht="21">
      <c r="A19" s="54" t="s">
        <v>17</v>
      </c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1:18" ht="21">
      <c r="A20" s="49" t="s">
        <v>172</v>
      </c>
      <c r="E20" s="170">
        <v>9</v>
      </c>
      <c r="G20" s="68">
        <v>45862059</v>
      </c>
      <c r="H20" s="68"/>
      <c r="I20" s="68">
        <v>60707653</v>
      </c>
      <c r="J20" s="68"/>
      <c r="K20" s="68">
        <v>29525658</v>
      </c>
      <c r="L20" s="68"/>
      <c r="M20" s="63">
        <v>0</v>
      </c>
      <c r="N20" s="68"/>
      <c r="O20" s="68">
        <v>14000000</v>
      </c>
      <c r="P20" s="68"/>
      <c r="Q20" s="68">
        <v>14000000</v>
      </c>
      <c r="R20" s="68"/>
    </row>
    <row r="21" spans="1:18" ht="21" customHeight="1">
      <c r="A21" s="49" t="s">
        <v>116</v>
      </c>
      <c r="B21" s="61"/>
      <c r="C21" s="61"/>
      <c r="E21" s="174">
        <v>14</v>
      </c>
      <c r="F21" s="62"/>
      <c r="G21" s="63">
        <v>16401010414</v>
      </c>
      <c r="H21" s="63"/>
      <c r="I21" s="68">
        <v>15093034805</v>
      </c>
      <c r="J21" s="68"/>
      <c r="K21" s="68">
        <v>14182876470</v>
      </c>
      <c r="L21" s="68"/>
      <c r="M21" s="63">
        <v>9028589568</v>
      </c>
      <c r="N21" s="63"/>
      <c r="O21" s="68">
        <v>9028589568</v>
      </c>
      <c r="P21" s="68"/>
      <c r="Q21" s="68">
        <v>9028589568</v>
      </c>
      <c r="R21" s="68"/>
    </row>
    <row r="22" spans="1:18" ht="21">
      <c r="A22" s="49" t="s">
        <v>194</v>
      </c>
      <c r="B22" s="61"/>
      <c r="C22" s="61"/>
      <c r="E22" s="174">
        <v>15</v>
      </c>
      <c r="F22" s="62"/>
      <c r="G22" s="63">
        <v>0</v>
      </c>
      <c r="H22" s="63"/>
      <c r="I22" s="68">
        <v>0</v>
      </c>
      <c r="J22" s="68"/>
      <c r="K22" s="68">
        <v>0</v>
      </c>
      <c r="L22" s="68"/>
      <c r="M22" s="63">
        <v>40431044012</v>
      </c>
      <c r="N22" s="63"/>
      <c r="O22" s="68">
        <v>39070482959</v>
      </c>
      <c r="P22" s="68"/>
      <c r="Q22" s="68">
        <v>36557176437</v>
      </c>
      <c r="R22" s="68"/>
    </row>
    <row r="23" spans="1:18" ht="21">
      <c r="A23" s="49" t="s">
        <v>195</v>
      </c>
      <c r="B23" s="61"/>
      <c r="C23" s="61"/>
      <c r="E23" s="174">
        <v>16</v>
      </c>
      <c r="F23" s="62"/>
      <c r="G23" s="68">
        <v>835985142</v>
      </c>
      <c r="H23" s="63"/>
      <c r="I23" s="68">
        <v>1085157043</v>
      </c>
      <c r="J23" s="68"/>
      <c r="K23" s="68">
        <v>1006683252</v>
      </c>
      <c r="L23" s="68"/>
      <c r="M23" s="63">
        <v>427402912</v>
      </c>
      <c r="N23" s="63"/>
      <c r="O23" s="68">
        <v>771950462</v>
      </c>
      <c r="P23" s="68"/>
      <c r="Q23" s="68">
        <v>664246284</v>
      </c>
      <c r="R23" s="68"/>
    </row>
    <row r="24" spans="1:18" ht="21">
      <c r="A24" s="49" t="s">
        <v>57</v>
      </c>
      <c r="B24" s="61"/>
      <c r="C24" s="61"/>
      <c r="E24" s="174">
        <v>12</v>
      </c>
      <c r="F24" s="62"/>
      <c r="G24" s="68">
        <v>0</v>
      </c>
      <c r="H24" s="63"/>
      <c r="I24" s="68">
        <v>0</v>
      </c>
      <c r="J24" s="68"/>
      <c r="K24" s="68">
        <v>0</v>
      </c>
      <c r="L24" s="68"/>
      <c r="M24" s="63">
        <v>5130374694</v>
      </c>
      <c r="N24" s="63"/>
      <c r="O24" s="68">
        <v>5786370550</v>
      </c>
      <c r="P24" s="68"/>
      <c r="Q24" s="68">
        <v>5341174983</v>
      </c>
      <c r="R24" s="68"/>
    </row>
    <row r="25" spans="1:18" ht="21">
      <c r="A25" s="49" t="s">
        <v>148</v>
      </c>
      <c r="E25" s="174">
        <v>17</v>
      </c>
      <c r="F25" s="62"/>
      <c r="G25" s="68">
        <v>306743951</v>
      </c>
      <c r="H25" s="63"/>
      <c r="I25" s="68">
        <v>284767664</v>
      </c>
      <c r="J25" s="68"/>
      <c r="K25" s="68">
        <v>265450433</v>
      </c>
      <c r="L25" s="68"/>
      <c r="M25" s="63">
        <v>704498529</v>
      </c>
      <c r="N25" s="63"/>
      <c r="O25" s="68">
        <v>530237832</v>
      </c>
      <c r="P25" s="68"/>
      <c r="Q25" s="68">
        <v>519109433</v>
      </c>
      <c r="R25" s="68"/>
    </row>
    <row r="26" spans="1:18" ht="21">
      <c r="A26" s="49" t="s">
        <v>196</v>
      </c>
      <c r="B26" s="61"/>
      <c r="C26" s="61"/>
      <c r="E26" s="174">
        <v>18</v>
      </c>
      <c r="F26" s="62"/>
      <c r="G26" s="68">
        <v>56163736353</v>
      </c>
      <c r="H26" s="63"/>
      <c r="I26" s="68">
        <v>52949905969</v>
      </c>
      <c r="J26" s="68"/>
      <c r="K26" s="68">
        <v>46935257816</v>
      </c>
      <c r="L26" s="68"/>
      <c r="M26" s="63">
        <v>9749142320</v>
      </c>
      <c r="N26" s="63"/>
      <c r="O26" s="68">
        <v>8070214543</v>
      </c>
      <c r="P26" s="68"/>
      <c r="Q26" s="68">
        <v>7386789781</v>
      </c>
      <c r="R26" s="68"/>
    </row>
    <row r="27" spans="1:18" ht="21">
      <c r="A27" s="49" t="s">
        <v>238</v>
      </c>
      <c r="B27" s="61"/>
      <c r="C27" s="61"/>
      <c r="E27" s="174">
        <v>19</v>
      </c>
      <c r="F27" s="62"/>
      <c r="G27" s="68">
        <v>297307543</v>
      </c>
      <c r="H27" s="63"/>
      <c r="I27" s="68">
        <v>297307543</v>
      </c>
      <c r="J27" s="68"/>
      <c r="K27" s="68">
        <v>297307543</v>
      </c>
      <c r="L27" s="68"/>
      <c r="M27" s="63">
        <v>296981200</v>
      </c>
      <c r="N27" s="63"/>
      <c r="O27" s="68">
        <v>296981200</v>
      </c>
      <c r="P27" s="68"/>
      <c r="Q27" s="68">
        <v>296981200</v>
      </c>
      <c r="R27" s="68"/>
    </row>
    <row r="28" spans="1:18" ht="21">
      <c r="A28" s="49" t="s">
        <v>117</v>
      </c>
      <c r="C28" s="61"/>
      <c r="E28" s="174">
        <v>20</v>
      </c>
      <c r="F28" s="62"/>
      <c r="G28" s="68">
        <v>16932250590</v>
      </c>
      <c r="H28" s="63"/>
      <c r="I28" s="68">
        <v>16932250590</v>
      </c>
      <c r="J28" s="68"/>
      <c r="K28" s="68">
        <v>15999933687</v>
      </c>
      <c r="L28" s="68"/>
      <c r="M28" s="63">
        <v>0</v>
      </c>
      <c r="N28" s="63"/>
      <c r="O28" s="68">
        <v>0</v>
      </c>
      <c r="P28" s="68"/>
      <c r="Q28" s="68">
        <v>0</v>
      </c>
      <c r="R28" s="68"/>
    </row>
    <row r="29" spans="1:18" ht="21">
      <c r="A29" s="49" t="s">
        <v>197</v>
      </c>
      <c r="B29" s="61"/>
      <c r="C29" s="61"/>
      <c r="E29" s="174">
        <v>21</v>
      </c>
      <c r="F29" s="62"/>
      <c r="G29" s="68">
        <v>1188302453</v>
      </c>
      <c r="H29" s="63"/>
      <c r="I29" s="68">
        <v>1036728473</v>
      </c>
      <c r="J29" s="68"/>
      <c r="K29" s="68">
        <v>861366691</v>
      </c>
      <c r="L29" s="68"/>
      <c r="M29" s="63">
        <v>482171342</v>
      </c>
      <c r="N29" s="63"/>
      <c r="O29" s="68">
        <v>385142951</v>
      </c>
      <c r="P29" s="68"/>
      <c r="Q29" s="68">
        <v>310489847</v>
      </c>
      <c r="R29" s="68"/>
    </row>
    <row r="30" spans="1:18" ht="21">
      <c r="A30" s="49" t="s">
        <v>312</v>
      </c>
      <c r="B30" s="61"/>
      <c r="C30" s="61"/>
      <c r="E30" s="174">
        <v>33</v>
      </c>
      <c r="F30" s="62"/>
      <c r="G30" s="68">
        <v>0</v>
      </c>
      <c r="H30" s="63"/>
      <c r="I30" s="68">
        <v>0</v>
      </c>
      <c r="J30" s="68"/>
      <c r="K30" s="68">
        <v>0</v>
      </c>
      <c r="L30" s="68"/>
      <c r="M30" s="63">
        <v>28948184</v>
      </c>
      <c r="N30" s="63"/>
      <c r="O30" s="68">
        <v>59643525</v>
      </c>
      <c r="P30" s="68"/>
      <c r="Q30" s="68">
        <v>60704290</v>
      </c>
      <c r="R30" s="68"/>
    </row>
    <row r="31" spans="1:18" ht="21">
      <c r="A31" s="49" t="s">
        <v>198</v>
      </c>
      <c r="B31" s="61"/>
      <c r="C31" s="61"/>
      <c r="E31" s="174"/>
      <c r="F31" s="62"/>
      <c r="G31" s="63"/>
      <c r="H31" s="63"/>
      <c r="I31" s="68"/>
      <c r="J31" s="68"/>
      <c r="K31" s="68"/>
      <c r="L31" s="68"/>
      <c r="M31" s="63"/>
      <c r="N31" s="63"/>
      <c r="O31" s="68"/>
      <c r="P31" s="68"/>
      <c r="Q31" s="68"/>
      <c r="R31" s="68"/>
    </row>
    <row r="32" spans="2:18" ht="21">
      <c r="B32" s="49" t="s">
        <v>199</v>
      </c>
      <c r="C32" s="61"/>
      <c r="E32" s="174" t="s">
        <v>320</v>
      </c>
      <c r="F32" s="69"/>
      <c r="G32" s="68">
        <v>697715441</v>
      </c>
      <c r="H32" s="63"/>
      <c r="I32" s="68">
        <v>670176910</v>
      </c>
      <c r="J32" s="68"/>
      <c r="K32" s="68">
        <v>700374772</v>
      </c>
      <c r="L32" s="68"/>
      <c r="M32" s="63">
        <v>350167562</v>
      </c>
      <c r="N32" s="63"/>
      <c r="O32" s="68">
        <v>362422115</v>
      </c>
      <c r="P32" s="68"/>
      <c r="Q32" s="68">
        <v>379561562</v>
      </c>
      <c r="R32" s="68"/>
    </row>
    <row r="33" spans="2:18" ht="21">
      <c r="B33" s="49" t="s">
        <v>314</v>
      </c>
      <c r="C33" s="61"/>
      <c r="E33" s="194">
        <v>18.1</v>
      </c>
      <c r="F33" s="69"/>
      <c r="G33" s="68">
        <v>1080000000</v>
      </c>
      <c r="H33" s="63"/>
      <c r="I33" s="68">
        <v>0</v>
      </c>
      <c r="J33" s="68"/>
      <c r="K33" s="68">
        <v>0</v>
      </c>
      <c r="L33" s="68"/>
      <c r="M33" s="68">
        <v>1080000000</v>
      </c>
      <c r="N33" s="63"/>
      <c r="O33" s="68">
        <v>0</v>
      </c>
      <c r="P33" s="68">
        <v>0</v>
      </c>
      <c r="Q33" s="68">
        <v>0</v>
      </c>
      <c r="R33" s="68"/>
    </row>
    <row r="34" spans="2:18" ht="21">
      <c r="B34" s="49" t="s">
        <v>118</v>
      </c>
      <c r="C34" s="61"/>
      <c r="E34" s="174">
        <v>12</v>
      </c>
      <c r="F34" s="62"/>
      <c r="G34" s="63">
        <v>395162199</v>
      </c>
      <c r="H34" s="63"/>
      <c r="I34" s="68">
        <v>342590020</v>
      </c>
      <c r="J34" s="68"/>
      <c r="K34" s="68">
        <v>392824164</v>
      </c>
      <c r="L34" s="68"/>
      <c r="M34" s="63">
        <v>56367578</v>
      </c>
      <c r="N34" s="63"/>
      <c r="O34" s="68">
        <v>26500933</v>
      </c>
      <c r="P34" s="68"/>
      <c r="Q34" s="68">
        <v>46320418</v>
      </c>
      <c r="R34" s="68"/>
    </row>
    <row r="35" spans="1:18" ht="21">
      <c r="A35" s="54" t="s">
        <v>18</v>
      </c>
      <c r="G35" s="70">
        <f>SUM(G19:G34)</f>
        <v>94344076145</v>
      </c>
      <c r="H35" s="68"/>
      <c r="I35" s="70">
        <f>SUM(I19:I34)</f>
        <v>88752626670</v>
      </c>
      <c r="J35" s="63"/>
      <c r="K35" s="70">
        <f>SUM(K19:K34)</f>
        <v>80671600486</v>
      </c>
      <c r="L35" s="63"/>
      <c r="M35" s="70">
        <f>SUM(M19:M34)</f>
        <v>67765687901</v>
      </c>
      <c r="N35" s="68"/>
      <c r="O35" s="70">
        <f>SUM(O19:O34)</f>
        <v>64402536638</v>
      </c>
      <c r="P35" s="63"/>
      <c r="Q35" s="70">
        <f>SUM(Q19:Q34)</f>
        <v>60605143803</v>
      </c>
      <c r="R35" s="63"/>
    </row>
    <row r="36" spans="1:18" ht="21.75" thickBot="1">
      <c r="A36" s="54" t="s">
        <v>3</v>
      </c>
      <c r="G36" s="71">
        <f>SUM(G18+G35)</f>
        <v>106939411420</v>
      </c>
      <c r="H36" s="68"/>
      <c r="I36" s="71">
        <f>SUM(I18+I35)</f>
        <v>102334994701</v>
      </c>
      <c r="J36" s="63"/>
      <c r="K36" s="71">
        <f>SUM(K18+K35)</f>
        <v>93369658070</v>
      </c>
      <c r="L36" s="63"/>
      <c r="M36" s="71">
        <f>SUM(M18+M35)</f>
        <v>73820200274</v>
      </c>
      <c r="N36" s="68"/>
      <c r="O36" s="71">
        <f>SUM(O18+O35)</f>
        <v>70948333312</v>
      </c>
      <c r="P36" s="63"/>
      <c r="Q36" s="71">
        <f>SUM(Q18+Q35)</f>
        <v>66980000866</v>
      </c>
      <c r="R36" s="63"/>
    </row>
    <row r="37" spans="7:18" ht="19.5" customHeight="1" thickTop="1">
      <c r="G37" s="60"/>
      <c r="I37" s="60"/>
      <c r="J37" s="60"/>
      <c r="K37" s="60"/>
      <c r="L37" s="60"/>
      <c r="M37" s="60"/>
      <c r="O37" s="60"/>
      <c r="P37" s="60"/>
      <c r="Q37" s="60"/>
      <c r="R37" s="60"/>
    </row>
    <row r="38" spans="1:18" ht="21">
      <c r="A38" s="49" t="s">
        <v>40</v>
      </c>
      <c r="G38" s="60"/>
      <c r="I38" s="60"/>
      <c r="J38" s="60"/>
      <c r="K38" s="60"/>
      <c r="L38" s="60"/>
      <c r="M38" s="60"/>
      <c r="O38" s="60"/>
      <c r="P38" s="60"/>
      <c r="Q38" s="60"/>
      <c r="R38" s="60"/>
    </row>
    <row r="39" spans="7:18" ht="21">
      <c r="G39" s="60"/>
      <c r="I39" s="60"/>
      <c r="J39" s="60"/>
      <c r="K39" s="60"/>
      <c r="L39" s="60"/>
      <c r="M39" s="60"/>
      <c r="O39" s="60"/>
      <c r="P39" s="60"/>
      <c r="Q39" s="60"/>
      <c r="R39" s="60"/>
    </row>
    <row r="40" spans="7:18" ht="21">
      <c r="G40" s="60"/>
      <c r="I40" s="60"/>
      <c r="J40" s="60"/>
      <c r="K40" s="60"/>
      <c r="L40" s="60"/>
      <c r="M40" s="60"/>
      <c r="O40" s="60"/>
      <c r="P40" s="60"/>
      <c r="Q40" s="60"/>
      <c r="R40" s="60"/>
    </row>
    <row r="41" spans="7:18" ht="21">
      <c r="G41" s="60"/>
      <c r="I41" s="60"/>
      <c r="J41" s="60"/>
      <c r="K41" s="60"/>
      <c r="L41" s="60"/>
      <c r="M41" s="60"/>
      <c r="O41" s="60"/>
      <c r="P41" s="60"/>
      <c r="Q41" s="60"/>
      <c r="R41" s="60"/>
    </row>
    <row r="42" spans="7:18" ht="21">
      <c r="G42" s="60"/>
      <c r="I42" s="60"/>
      <c r="J42" s="60"/>
      <c r="K42" s="60"/>
      <c r="L42" s="60"/>
      <c r="M42" s="60"/>
      <c r="O42" s="60"/>
      <c r="P42" s="60"/>
      <c r="Q42" s="60"/>
      <c r="R42" s="60"/>
    </row>
    <row r="43" spans="7:18" ht="21">
      <c r="G43" s="60"/>
      <c r="I43" s="60"/>
      <c r="J43" s="60"/>
      <c r="K43" s="60"/>
      <c r="L43" s="60"/>
      <c r="M43" s="60"/>
      <c r="O43" s="60"/>
      <c r="P43" s="60"/>
      <c r="Q43" s="60"/>
      <c r="R43" s="60"/>
    </row>
    <row r="44" spans="7:18" ht="21">
      <c r="G44" s="60"/>
      <c r="I44" s="60"/>
      <c r="J44" s="60"/>
      <c r="K44" s="60"/>
      <c r="L44" s="60"/>
      <c r="M44" s="60"/>
      <c r="O44" s="60"/>
      <c r="P44" s="60"/>
      <c r="Q44" s="60"/>
      <c r="R44" s="60"/>
    </row>
    <row r="45" spans="7:18" ht="21">
      <c r="G45" s="60"/>
      <c r="I45" s="60"/>
      <c r="J45" s="60"/>
      <c r="K45" s="60"/>
      <c r="L45" s="60"/>
      <c r="M45" s="60"/>
      <c r="O45" s="60"/>
      <c r="P45" s="60"/>
      <c r="Q45" s="60"/>
      <c r="R45" s="60"/>
    </row>
    <row r="46" spans="7:18" ht="21">
      <c r="G46" s="60"/>
      <c r="I46" s="60"/>
      <c r="J46" s="60"/>
      <c r="K46" s="60"/>
      <c r="L46" s="60"/>
      <c r="M46" s="60"/>
      <c r="O46" s="60"/>
      <c r="P46" s="60"/>
      <c r="Q46" s="60"/>
      <c r="R46" s="60"/>
    </row>
    <row r="47" spans="7:18" ht="21">
      <c r="G47" s="60"/>
      <c r="I47" s="60"/>
      <c r="J47" s="60"/>
      <c r="K47" s="60"/>
      <c r="L47" s="60"/>
      <c r="M47" s="60"/>
      <c r="O47" s="60"/>
      <c r="P47" s="60"/>
      <c r="Q47" s="60"/>
      <c r="R47" s="60"/>
    </row>
    <row r="48" spans="7:18" ht="21">
      <c r="G48" s="60"/>
      <c r="I48" s="60"/>
      <c r="J48" s="60"/>
      <c r="K48" s="60"/>
      <c r="L48" s="60"/>
      <c r="M48" s="60"/>
      <c r="O48" s="60"/>
      <c r="P48" s="60"/>
      <c r="Q48" s="60"/>
      <c r="R48" s="60"/>
    </row>
    <row r="49" spans="7:18" ht="21">
      <c r="G49" s="60"/>
      <c r="I49" s="60"/>
      <c r="J49" s="60"/>
      <c r="K49" s="60"/>
      <c r="L49" s="60"/>
      <c r="M49" s="60"/>
      <c r="O49" s="60"/>
      <c r="P49" s="60"/>
      <c r="Q49" s="60"/>
      <c r="R49" s="60"/>
    </row>
    <row r="50" spans="7:18" ht="21">
      <c r="G50" s="60"/>
      <c r="I50" s="60"/>
      <c r="J50" s="60"/>
      <c r="K50" s="60"/>
      <c r="L50" s="60"/>
      <c r="M50" s="60"/>
      <c r="O50" s="60"/>
      <c r="P50" s="60"/>
      <c r="Q50" s="60"/>
      <c r="R50" s="60"/>
    </row>
    <row r="51" spans="7:18" ht="21">
      <c r="G51" s="60"/>
      <c r="I51" s="60"/>
      <c r="J51" s="60"/>
      <c r="K51" s="60"/>
      <c r="L51" s="60"/>
      <c r="M51" s="60"/>
      <c r="O51" s="60"/>
      <c r="P51" s="60"/>
      <c r="Q51" s="60"/>
      <c r="R51" s="60"/>
    </row>
    <row r="52" spans="7:18" ht="21">
      <c r="G52" s="60"/>
      <c r="I52" s="60"/>
      <c r="J52" s="60"/>
      <c r="K52" s="60"/>
      <c r="L52" s="60"/>
      <c r="M52" s="60"/>
      <c r="O52" s="60"/>
      <c r="P52" s="60"/>
      <c r="Q52" s="60"/>
      <c r="R52" s="60"/>
    </row>
    <row r="53" spans="7:18" ht="27">
      <c r="G53" s="60"/>
      <c r="I53" s="60"/>
      <c r="J53" s="60"/>
      <c r="K53" s="60"/>
      <c r="L53" s="60"/>
      <c r="M53" s="60"/>
      <c r="O53" s="184"/>
      <c r="P53" s="60"/>
      <c r="Q53" s="184">
        <v>1</v>
      </c>
      <c r="R53" s="60"/>
    </row>
    <row r="54" spans="1:18" ht="21">
      <c r="A54" s="48" t="s">
        <v>41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</row>
    <row r="55" spans="1:18" ht="21">
      <c r="A55" s="48" t="s">
        <v>149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</row>
    <row r="56" spans="1:18" ht="21">
      <c r="A56" s="48" t="s">
        <v>294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</row>
    <row r="57" spans="1:18" ht="21">
      <c r="A57" s="51"/>
      <c r="B57" s="51"/>
      <c r="C57" s="51"/>
      <c r="D57" s="51"/>
      <c r="H57" s="52"/>
      <c r="I57" s="52"/>
      <c r="J57" s="52"/>
      <c r="K57" s="52"/>
      <c r="L57" s="52"/>
      <c r="M57" s="52"/>
      <c r="N57" s="53"/>
      <c r="O57" s="82"/>
      <c r="P57" s="82"/>
      <c r="Q57" s="82" t="s">
        <v>249</v>
      </c>
      <c r="R57" s="82"/>
    </row>
    <row r="58" spans="7:18" s="54" customFormat="1" ht="21.75" customHeight="1">
      <c r="G58" s="199" t="s">
        <v>33</v>
      </c>
      <c r="H58" s="199"/>
      <c r="I58" s="199"/>
      <c r="J58" s="199"/>
      <c r="K58" s="199"/>
      <c r="L58" s="59"/>
      <c r="M58" s="199" t="s">
        <v>105</v>
      </c>
      <c r="N58" s="199"/>
      <c r="O58" s="199"/>
      <c r="P58" s="199"/>
      <c r="Q58" s="199"/>
      <c r="R58" s="60"/>
    </row>
    <row r="59" spans="7:18" s="54" customFormat="1" ht="21">
      <c r="G59" s="59" t="s">
        <v>229</v>
      </c>
      <c r="H59" s="59"/>
      <c r="I59" s="59" t="s">
        <v>229</v>
      </c>
      <c r="J59" s="59"/>
      <c r="K59" s="59" t="s">
        <v>229</v>
      </c>
      <c r="L59" s="59"/>
      <c r="M59" s="59" t="s">
        <v>229</v>
      </c>
      <c r="N59" s="59"/>
      <c r="O59" s="59" t="s">
        <v>229</v>
      </c>
      <c r="P59" s="59"/>
      <c r="Q59" s="59" t="s">
        <v>229</v>
      </c>
      <c r="R59" s="59"/>
    </row>
    <row r="60" spans="5:18" ht="21">
      <c r="E60" s="56" t="s">
        <v>26</v>
      </c>
      <c r="F60" s="49"/>
      <c r="G60" s="124" t="s">
        <v>295</v>
      </c>
      <c r="H60" s="57"/>
      <c r="I60" s="100" t="s">
        <v>270</v>
      </c>
      <c r="J60" s="57"/>
      <c r="K60" s="100" t="s">
        <v>297</v>
      </c>
      <c r="L60" s="57"/>
      <c r="M60" s="124" t="s">
        <v>295</v>
      </c>
      <c r="N60" s="57"/>
      <c r="O60" s="100" t="s">
        <v>270</v>
      </c>
      <c r="P60" s="57"/>
      <c r="Q60" s="100" t="s">
        <v>297</v>
      </c>
      <c r="R60" s="57"/>
    </row>
    <row r="61" spans="5:18" ht="21">
      <c r="E61" s="56"/>
      <c r="F61" s="49"/>
      <c r="G61" s="189"/>
      <c r="H61" s="57"/>
      <c r="I61" s="57" t="s">
        <v>298</v>
      </c>
      <c r="J61" s="57"/>
      <c r="K61" s="57"/>
      <c r="L61" s="57"/>
      <c r="M61" s="189"/>
      <c r="N61" s="57"/>
      <c r="O61" s="57" t="s">
        <v>298</v>
      </c>
      <c r="P61" s="57"/>
      <c r="Q61" s="57"/>
      <c r="R61" s="57"/>
    </row>
    <row r="62" spans="1:18" ht="21">
      <c r="A62" s="48" t="s">
        <v>4</v>
      </c>
      <c r="B62" s="72"/>
      <c r="C62" s="72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</row>
    <row r="63" ht="21">
      <c r="A63" s="54" t="s">
        <v>5</v>
      </c>
    </row>
    <row r="64" ht="21">
      <c r="A64" s="49" t="s">
        <v>243</v>
      </c>
    </row>
    <row r="65" spans="1:18" ht="21">
      <c r="A65" s="49" t="s">
        <v>211</v>
      </c>
      <c r="C65" s="61"/>
      <c r="D65" s="61"/>
      <c r="E65" s="174">
        <v>23</v>
      </c>
      <c r="F65" s="62"/>
      <c r="G65" s="63">
        <v>1578643930</v>
      </c>
      <c r="H65" s="63"/>
      <c r="I65" s="63">
        <v>75859716</v>
      </c>
      <c r="J65" s="63"/>
      <c r="K65" s="63">
        <v>21850446</v>
      </c>
      <c r="L65" s="63"/>
      <c r="M65" s="63">
        <v>1500000000</v>
      </c>
      <c r="N65" s="63"/>
      <c r="O65" s="63">
        <v>0</v>
      </c>
      <c r="P65" s="63"/>
      <c r="Q65" s="63">
        <v>0</v>
      </c>
      <c r="R65" s="63"/>
    </row>
    <row r="66" spans="1:18" ht="21">
      <c r="A66" s="49" t="s">
        <v>192</v>
      </c>
      <c r="C66" s="61"/>
      <c r="D66" s="61"/>
      <c r="E66" s="174" t="s">
        <v>321</v>
      </c>
      <c r="F66" s="62"/>
      <c r="G66" s="63">
        <v>4546002741</v>
      </c>
      <c r="H66" s="63"/>
      <c r="I66" s="63">
        <v>4934750901</v>
      </c>
      <c r="J66" s="63"/>
      <c r="K66" s="63">
        <v>4388736560</v>
      </c>
      <c r="L66" s="63"/>
      <c r="M66" s="63">
        <v>1004281868</v>
      </c>
      <c r="N66" s="63"/>
      <c r="O66" s="63">
        <v>1288882537</v>
      </c>
      <c r="P66" s="63"/>
      <c r="Q66" s="63">
        <v>927757614</v>
      </c>
      <c r="R66" s="63"/>
    </row>
    <row r="67" spans="1:18" ht="21">
      <c r="A67" s="49" t="s">
        <v>324</v>
      </c>
      <c r="C67" s="61"/>
      <c r="D67" s="61"/>
      <c r="E67" s="175">
        <v>3</v>
      </c>
      <c r="F67" s="62"/>
      <c r="G67" s="63">
        <f>I67</f>
        <v>963797750</v>
      </c>
      <c r="H67" s="63"/>
      <c r="I67" s="63">
        <f>K67</f>
        <v>963797750</v>
      </c>
      <c r="J67" s="63"/>
      <c r="K67" s="63">
        <v>963797750</v>
      </c>
      <c r="L67" s="63"/>
      <c r="M67" s="63">
        <f>O67</f>
        <v>820311726</v>
      </c>
      <c r="N67" s="63"/>
      <c r="O67" s="63">
        <v>820311726</v>
      </c>
      <c r="P67" s="63"/>
      <c r="Q67" s="63">
        <v>820311726</v>
      </c>
      <c r="R67" s="63"/>
    </row>
    <row r="68" spans="1:18" ht="21" customHeight="1">
      <c r="A68" s="49" t="s">
        <v>142</v>
      </c>
      <c r="C68" s="61"/>
      <c r="D68" s="61"/>
      <c r="E68" s="176"/>
      <c r="F68" s="49"/>
      <c r="G68" s="49"/>
      <c r="H68" s="49"/>
      <c r="I68" s="63"/>
      <c r="J68" s="63"/>
      <c r="K68" s="63"/>
      <c r="L68" s="63"/>
      <c r="M68" s="125"/>
      <c r="N68" s="125"/>
      <c r="O68" s="63"/>
      <c r="P68" s="63"/>
      <c r="Q68" s="63"/>
      <c r="R68" s="63"/>
    </row>
    <row r="69" spans="1:18" ht="21">
      <c r="A69" s="49" t="s">
        <v>143</v>
      </c>
      <c r="C69" s="61"/>
      <c r="D69" s="61"/>
      <c r="E69" s="174">
        <v>25</v>
      </c>
      <c r="F69" s="62"/>
      <c r="G69" s="63">
        <v>4252097511</v>
      </c>
      <c r="H69" s="63"/>
      <c r="I69" s="63">
        <v>1708223631</v>
      </c>
      <c r="J69" s="63"/>
      <c r="K69" s="63">
        <v>1592367640</v>
      </c>
      <c r="L69" s="63"/>
      <c r="M69" s="63">
        <v>4239341800</v>
      </c>
      <c r="N69" s="63"/>
      <c r="O69" s="63">
        <v>1672206000</v>
      </c>
      <c r="P69" s="63"/>
      <c r="Q69" s="63">
        <v>1537680800</v>
      </c>
      <c r="R69" s="63"/>
    </row>
    <row r="70" spans="1:18" ht="21">
      <c r="A70" s="49" t="s">
        <v>212</v>
      </c>
      <c r="C70" s="61"/>
      <c r="D70" s="61"/>
      <c r="E70" s="174"/>
      <c r="F70" s="62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</row>
    <row r="71" spans="1:18" ht="21">
      <c r="A71" s="49" t="s">
        <v>213</v>
      </c>
      <c r="C71" s="61"/>
      <c r="D71" s="61"/>
      <c r="E71" s="174">
        <v>26</v>
      </c>
      <c r="F71" s="62"/>
      <c r="G71" s="63">
        <v>43860890</v>
      </c>
      <c r="H71" s="63"/>
      <c r="I71" s="63">
        <v>57205890</v>
      </c>
      <c r="J71" s="63"/>
      <c r="K71" s="63">
        <v>59337586</v>
      </c>
      <c r="L71" s="63"/>
      <c r="M71" s="63">
        <v>11213542</v>
      </c>
      <c r="N71" s="63"/>
      <c r="O71" s="63">
        <v>10230295</v>
      </c>
      <c r="P71" s="63"/>
      <c r="Q71" s="63">
        <v>10717752</v>
      </c>
      <c r="R71" s="63"/>
    </row>
    <row r="72" spans="1:18" ht="21">
      <c r="A72" s="49" t="s">
        <v>145</v>
      </c>
      <c r="C72" s="61"/>
      <c r="D72" s="61"/>
      <c r="E72" s="174">
        <v>27</v>
      </c>
      <c r="F72" s="62"/>
      <c r="G72" s="63">
        <v>0</v>
      </c>
      <c r="H72" s="63"/>
      <c r="I72" s="63">
        <v>999835639</v>
      </c>
      <c r="J72" s="63"/>
      <c r="K72" s="63">
        <v>2499842503</v>
      </c>
      <c r="L72" s="63"/>
      <c r="M72" s="63">
        <v>0</v>
      </c>
      <c r="N72" s="63"/>
      <c r="O72" s="63">
        <v>999835639</v>
      </c>
      <c r="P72" s="63"/>
      <c r="Q72" s="63">
        <v>2499842503</v>
      </c>
      <c r="R72" s="63"/>
    </row>
    <row r="73" spans="1:18" ht="21">
      <c r="A73" s="49" t="s">
        <v>247</v>
      </c>
      <c r="C73" s="61"/>
      <c r="D73" s="61"/>
      <c r="E73" s="174"/>
      <c r="F73" s="62"/>
      <c r="G73" s="63">
        <v>89000000</v>
      </c>
      <c r="H73" s="63"/>
      <c r="I73" s="63">
        <v>97700000</v>
      </c>
      <c r="J73" s="63"/>
      <c r="K73" s="63">
        <v>88700000</v>
      </c>
      <c r="L73" s="63"/>
      <c r="M73" s="63">
        <v>0</v>
      </c>
      <c r="N73" s="63"/>
      <c r="O73" s="63">
        <v>0</v>
      </c>
      <c r="P73" s="63"/>
      <c r="Q73" s="63">
        <v>0</v>
      </c>
      <c r="R73" s="63"/>
    </row>
    <row r="74" spans="1:18" ht="21">
      <c r="A74" s="49" t="s">
        <v>93</v>
      </c>
      <c r="C74" s="61"/>
      <c r="D74" s="61"/>
      <c r="E74" s="174">
        <v>12</v>
      </c>
      <c r="F74" s="62"/>
      <c r="G74" s="63">
        <v>0</v>
      </c>
      <c r="H74" s="63"/>
      <c r="I74" s="63">
        <v>0</v>
      </c>
      <c r="J74" s="63"/>
      <c r="K74" s="63">
        <v>0</v>
      </c>
      <c r="L74" s="63"/>
      <c r="M74" s="63">
        <v>8343358008</v>
      </c>
      <c r="N74" s="63"/>
      <c r="O74" s="63">
        <v>8303333657</v>
      </c>
      <c r="P74" s="63"/>
      <c r="Q74" s="63">
        <v>4703038618</v>
      </c>
      <c r="R74" s="63"/>
    </row>
    <row r="75" spans="1:18" ht="21">
      <c r="A75" s="49" t="s">
        <v>150</v>
      </c>
      <c r="C75" s="61"/>
      <c r="D75" s="61"/>
      <c r="E75" s="174"/>
      <c r="F75" s="62"/>
      <c r="G75" s="63">
        <v>699777573</v>
      </c>
      <c r="H75" s="63"/>
      <c r="I75" s="63">
        <v>726682651</v>
      </c>
      <c r="J75" s="63"/>
      <c r="K75" s="63">
        <v>631985257</v>
      </c>
      <c r="L75" s="63"/>
      <c r="M75" s="63">
        <v>75348313</v>
      </c>
      <c r="N75" s="63"/>
      <c r="O75" s="63">
        <v>138543809</v>
      </c>
      <c r="P75" s="63"/>
      <c r="Q75" s="63">
        <v>82257572</v>
      </c>
      <c r="R75" s="63"/>
    </row>
    <row r="76" spans="1:18" ht="21">
      <c r="A76" s="49" t="s">
        <v>44</v>
      </c>
      <c r="C76" s="61"/>
      <c r="D76" s="61"/>
      <c r="E76" s="174"/>
      <c r="F76" s="62"/>
      <c r="G76" s="63">
        <v>4766057653</v>
      </c>
      <c r="H76" s="63"/>
      <c r="I76" s="63">
        <v>4855181484</v>
      </c>
      <c r="J76" s="63"/>
      <c r="K76" s="63">
        <v>2796219548</v>
      </c>
      <c r="L76" s="63"/>
      <c r="M76" s="63">
        <v>1114743163</v>
      </c>
      <c r="N76" s="63"/>
      <c r="O76" s="63">
        <v>1151084489</v>
      </c>
      <c r="P76" s="63"/>
      <c r="Q76" s="63">
        <v>592525182</v>
      </c>
      <c r="R76" s="63"/>
    </row>
    <row r="77" spans="1:18" ht="21">
      <c r="A77" s="49" t="s">
        <v>315</v>
      </c>
      <c r="C77" s="61"/>
      <c r="D77" s="61"/>
      <c r="E77" s="174">
        <v>29</v>
      </c>
      <c r="F77" s="62"/>
      <c r="G77" s="63">
        <v>317891300</v>
      </c>
      <c r="H77" s="63"/>
      <c r="I77" s="63">
        <v>157814200</v>
      </c>
      <c r="J77" s="63"/>
      <c r="K77" s="63">
        <v>0</v>
      </c>
      <c r="L77" s="63"/>
      <c r="M77" s="63">
        <v>239691300</v>
      </c>
      <c r="N77" s="63"/>
      <c r="O77" s="63">
        <v>157814200</v>
      </c>
      <c r="P77" s="63"/>
      <c r="Q77" s="63">
        <v>0</v>
      </c>
      <c r="R77" s="63"/>
    </row>
    <row r="78" spans="1:18" ht="21">
      <c r="A78" s="49" t="s">
        <v>263</v>
      </c>
      <c r="C78" s="61"/>
      <c r="D78" s="61"/>
      <c r="E78" s="174"/>
      <c r="F78" s="62"/>
      <c r="G78" s="63">
        <v>216445069</v>
      </c>
      <c r="H78" s="63"/>
      <c r="I78" s="63">
        <v>362350535</v>
      </c>
      <c r="J78" s="63"/>
      <c r="K78" s="63">
        <v>307562934</v>
      </c>
      <c r="L78" s="63"/>
      <c r="M78" s="63">
        <v>105400778</v>
      </c>
      <c r="N78" s="63"/>
      <c r="O78" s="63">
        <v>105203869</v>
      </c>
      <c r="P78" s="63"/>
      <c r="Q78" s="63">
        <v>104650389</v>
      </c>
      <c r="R78" s="63"/>
    </row>
    <row r="79" spans="1:18" ht="21">
      <c r="A79" s="49" t="s">
        <v>6</v>
      </c>
      <c r="C79" s="61"/>
      <c r="D79" s="61"/>
      <c r="E79" s="174"/>
      <c r="F79" s="62"/>
      <c r="G79" s="66">
        <v>403865319</v>
      </c>
      <c r="H79" s="63"/>
      <c r="I79" s="63">
        <v>355450605</v>
      </c>
      <c r="J79" s="63"/>
      <c r="K79" s="63">
        <v>507179090</v>
      </c>
      <c r="L79" s="63"/>
      <c r="M79" s="66">
        <v>98463467</v>
      </c>
      <c r="N79" s="63"/>
      <c r="O79" s="63">
        <v>80186736</v>
      </c>
      <c r="P79" s="63"/>
      <c r="Q79" s="63">
        <v>139230005</v>
      </c>
      <c r="R79" s="63"/>
    </row>
    <row r="80" spans="1:18" ht="21">
      <c r="A80" s="54" t="s">
        <v>7</v>
      </c>
      <c r="E80" s="170"/>
      <c r="G80" s="67">
        <f>SUM(G65:G79)</f>
        <v>17877439736</v>
      </c>
      <c r="H80" s="68"/>
      <c r="I80" s="67">
        <f>SUM(I65:I79)</f>
        <v>15294853002</v>
      </c>
      <c r="J80" s="63"/>
      <c r="K80" s="67">
        <f>SUM(K65:K79)</f>
        <v>13857579314</v>
      </c>
      <c r="L80" s="63"/>
      <c r="M80" s="67">
        <f>SUM(M65:M79)</f>
        <v>17552153965</v>
      </c>
      <c r="N80" s="63"/>
      <c r="O80" s="67">
        <f>SUM(O65:O79)</f>
        <v>14727632957</v>
      </c>
      <c r="P80" s="63"/>
      <c r="Q80" s="67">
        <f>SUM(Q65:Q79)</f>
        <v>11418012161</v>
      </c>
      <c r="R80" s="63"/>
    </row>
    <row r="81" spans="1:18" ht="21">
      <c r="A81" s="54" t="s">
        <v>19</v>
      </c>
      <c r="E81" s="170"/>
      <c r="G81" s="68"/>
      <c r="H81" s="68"/>
      <c r="I81" s="68"/>
      <c r="J81" s="68"/>
      <c r="K81" s="68"/>
      <c r="L81" s="68"/>
      <c r="M81" s="63"/>
      <c r="N81" s="63"/>
      <c r="O81" s="63"/>
      <c r="P81" s="63"/>
      <c r="Q81" s="63"/>
      <c r="R81" s="63"/>
    </row>
    <row r="82" spans="1:18" ht="21">
      <c r="A82" s="49" t="s">
        <v>138</v>
      </c>
      <c r="B82" s="61"/>
      <c r="D82" s="61"/>
      <c r="E82" s="176"/>
      <c r="F82" s="49"/>
      <c r="G82" s="49"/>
      <c r="H82" s="49"/>
      <c r="I82" s="125"/>
      <c r="J82" s="125"/>
      <c r="K82" s="125"/>
      <c r="L82" s="125"/>
      <c r="M82" s="125"/>
      <c r="N82" s="125"/>
      <c r="O82" s="125"/>
      <c r="P82" s="125"/>
      <c r="Q82" s="125"/>
      <c r="R82" s="125"/>
    </row>
    <row r="83" spans="1:18" ht="21">
      <c r="A83" s="49" t="s">
        <v>139</v>
      </c>
      <c r="B83" s="61"/>
      <c r="D83" s="61"/>
      <c r="E83" s="174">
        <v>25</v>
      </c>
      <c r="F83" s="62"/>
      <c r="G83" s="63">
        <v>3453331333</v>
      </c>
      <c r="H83" s="63"/>
      <c r="I83" s="63">
        <v>7737989124</v>
      </c>
      <c r="J83" s="63"/>
      <c r="K83" s="63">
        <v>9371612676</v>
      </c>
      <c r="L83" s="63"/>
      <c r="M83" s="63">
        <v>3453331333</v>
      </c>
      <c r="N83" s="63"/>
      <c r="O83" s="63">
        <v>7697531600</v>
      </c>
      <c r="P83" s="63"/>
      <c r="Q83" s="63">
        <v>9306925600</v>
      </c>
      <c r="R83" s="63"/>
    </row>
    <row r="84" spans="1:18" ht="21">
      <c r="A84" s="49" t="s">
        <v>140</v>
      </c>
      <c r="B84" s="61"/>
      <c r="D84" s="61"/>
      <c r="E84" s="174"/>
      <c r="F84" s="62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</row>
    <row r="85" spans="1:18" ht="21">
      <c r="A85" s="49" t="s">
        <v>139</v>
      </c>
      <c r="B85" s="61"/>
      <c r="D85" s="61"/>
      <c r="E85" s="174">
        <v>26</v>
      </c>
      <c r="F85" s="62"/>
      <c r="G85" s="63">
        <v>17656934</v>
      </c>
      <c r="H85" s="63"/>
      <c r="I85" s="63">
        <v>46944936</v>
      </c>
      <c r="J85" s="63"/>
      <c r="K85" s="63">
        <v>101402802</v>
      </c>
      <c r="L85" s="63"/>
      <c r="M85" s="63">
        <v>3398968</v>
      </c>
      <c r="N85" s="63"/>
      <c r="O85" s="63">
        <v>6528177</v>
      </c>
      <c r="P85" s="63"/>
      <c r="Q85" s="63">
        <v>15404412</v>
      </c>
      <c r="R85" s="63"/>
    </row>
    <row r="86" spans="1:18" ht="21">
      <c r="A86" s="49" t="s">
        <v>146</v>
      </c>
      <c r="B86" s="61"/>
      <c r="D86" s="61"/>
      <c r="E86" s="174">
        <v>27</v>
      </c>
      <c r="F86" s="62"/>
      <c r="G86" s="63">
        <v>12588899605</v>
      </c>
      <c r="H86" s="63"/>
      <c r="I86" s="63">
        <v>9591140848</v>
      </c>
      <c r="J86" s="63"/>
      <c r="K86" s="63">
        <v>8592143587</v>
      </c>
      <c r="L86" s="63"/>
      <c r="M86" s="63">
        <v>12588899605</v>
      </c>
      <c r="N86" s="63"/>
      <c r="O86" s="63">
        <v>9591140848</v>
      </c>
      <c r="P86" s="63"/>
      <c r="Q86" s="63">
        <v>8592143587</v>
      </c>
      <c r="R86" s="63"/>
    </row>
    <row r="87" spans="1:18" ht="21">
      <c r="A87" s="49" t="s">
        <v>248</v>
      </c>
      <c r="B87" s="61"/>
      <c r="D87" s="61"/>
      <c r="E87" s="174">
        <v>28</v>
      </c>
      <c r="F87" s="62"/>
      <c r="G87" s="63">
        <v>9873567164</v>
      </c>
      <c r="H87" s="63"/>
      <c r="I87" s="63">
        <v>9683480857</v>
      </c>
      <c r="J87" s="63"/>
      <c r="K87" s="63">
        <v>9345724643</v>
      </c>
      <c r="L87" s="63"/>
      <c r="M87" s="63">
        <v>9873567164</v>
      </c>
      <c r="N87" s="63"/>
      <c r="O87" s="63">
        <v>9683480857</v>
      </c>
      <c r="P87" s="63"/>
      <c r="Q87" s="63">
        <v>9345724643</v>
      </c>
      <c r="R87" s="63"/>
    </row>
    <row r="88" spans="1:18" ht="21">
      <c r="A88" s="49" t="s">
        <v>316</v>
      </c>
      <c r="B88" s="61"/>
      <c r="D88" s="61"/>
      <c r="E88" s="174">
        <v>29</v>
      </c>
      <c r="F88" s="62"/>
      <c r="G88" s="63">
        <v>1928147614</v>
      </c>
      <c r="H88" s="63"/>
      <c r="I88" s="63">
        <v>2095752204</v>
      </c>
      <c r="J88" s="63"/>
      <c r="K88" s="63">
        <v>2077754465</v>
      </c>
      <c r="L88" s="63"/>
      <c r="M88" s="63">
        <v>632829915</v>
      </c>
      <c r="N88" s="63"/>
      <c r="O88" s="63">
        <v>836758342</v>
      </c>
      <c r="P88" s="63"/>
      <c r="Q88" s="63">
        <v>888947173</v>
      </c>
      <c r="R88" s="63"/>
    </row>
    <row r="89" spans="1:18" ht="21">
      <c r="A89" s="49" t="s">
        <v>264</v>
      </c>
      <c r="B89" s="61"/>
      <c r="D89" s="61"/>
      <c r="E89" s="174"/>
      <c r="F89" s="62"/>
      <c r="G89" s="63">
        <v>647059860</v>
      </c>
      <c r="H89" s="63"/>
      <c r="I89" s="63">
        <v>577635522</v>
      </c>
      <c r="J89" s="63"/>
      <c r="K89" s="63">
        <v>599681695</v>
      </c>
      <c r="L89" s="63"/>
      <c r="M89" s="63">
        <v>120706391</v>
      </c>
      <c r="N89" s="63"/>
      <c r="O89" s="63">
        <v>117720319</v>
      </c>
      <c r="P89" s="63"/>
      <c r="Q89" s="63">
        <v>132257117</v>
      </c>
      <c r="R89" s="63"/>
    </row>
    <row r="90" spans="1:18" ht="21">
      <c r="A90" s="49" t="s">
        <v>230</v>
      </c>
      <c r="B90" s="61"/>
      <c r="D90" s="61"/>
      <c r="E90" s="174">
        <v>33</v>
      </c>
      <c r="F90" s="62"/>
      <c r="G90" s="63">
        <v>2111758339</v>
      </c>
      <c r="H90" s="63"/>
      <c r="I90" s="63">
        <v>2180130269</v>
      </c>
      <c r="J90" s="63"/>
      <c r="K90" s="63">
        <v>1506801926</v>
      </c>
      <c r="L90" s="63"/>
      <c r="M90" s="63">
        <v>0</v>
      </c>
      <c r="N90" s="63"/>
      <c r="O90" s="63">
        <v>0</v>
      </c>
      <c r="P90" s="63"/>
      <c r="Q90" s="63">
        <v>0</v>
      </c>
      <c r="R90" s="63"/>
    </row>
    <row r="91" spans="1:18" ht="21">
      <c r="A91" s="49" t="s">
        <v>45</v>
      </c>
      <c r="B91" s="61"/>
      <c r="D91" s="61"/>
      <c r="E91" s="174">
        <v>12</v>
      </c>
      <c r="F91" s="62"/>
      <c r="G91" s="63">
        <v>136696436</v>
      </c>
      <c r="H91" s="63"/>
      <c r="I91" s="63">
        <v>130007199</v>
      </c>
      <c r="J91" s="63"/>
      <c r="K91" s="63">
        <v>199998971</v>
      </c>
      <c r="L91" s="63"/>
      <c r="M91" s="63">
        <v>44720573</v>
      </c>
      <c r="N91" s="63"/>
      <c r="O91" s="63">
        <v>37496263</v>
      </c>
      <c r="P91" s="63"/>
      <c r="Q91" s="63">
        <v>54733977</v>
      </c>
      <c r="R91" s="63"/>
    </row>
    <row r="92" spans="1:18" ht="21">
      <c r="A92" s="54" t="s">
        <v>52</v>
      </c>
      <c r="B92" s="54"/>
      <c r="E92" s="170"/>
      <c r="G92" s="67">
        <f>SUM(G83:G91)</f>
        <v>30757117285</v>
      </c>
      <c r="H92" s="68"/>
      <c r="I92" s="67">
        <f>SUM(I83:I91)</f>
        <v>32043080959</v>
      </c>
      <c r="J92" s="63"/>
      <c r="K92" s="67">
        <f>SUM(K83:K91)</f>
        <v>31795120765</v>
      </c>
      <c r="L92" s="63"/>
      <c r="M92" s="67">
        <f>SUM(M83:M91)</f>
        <v>26717453949</v>
      </c>
      <c r="N92" s="68"/>
      <c r="O92" s="67">
        <f>SUM(O83:O91)</f>
        <v>27970656406</v>
      </c>
      <c r="P92" s="63"/>
      <c r="Q92" s="67">
        <f>SUM(Q83:Q91)</f>
        <v>28336136509</v>
      </c>
      <c r="R92" s="63"/>
    </row>
    <row r="93" spans="1:20" ht="21">
      <c r="A93" s="54" t="s">
        <v>8</v>
      </c>
      <c r="B93" s="54"/>
      <c r="E93" s="170"/>
      <c r="G93" s="67">
        <f>SUM(G80+G92)</f>
        <v>48634557021</v>
      </c>
      <c r="H93" s="68"/>
      <c r="I93" s="67">
        <f>SUM(I80+I92)</f>
        <v>47337933961</v>
      </c>
      <c r="J93" s="63"/>
      <c r="K93" s="67">
        <f>SUM(K80+K92)</f>
        <v>45652700079</v>
      </c>
      <c r="L93" s="63"/>
      <c r="M93" s="67">
        <f>SUM(M80+M92)</f>
        <v>44269607914</v>
      </c>
      <c r="N93" s="68"/>
      <c r="O93" s="67">
        <f>SUM(O80+O92)</f>
        <v>42698289363</v>
      </c>
      <c r="P93" s="63"/>
      <c r="Q93" s="67">
        <f>SUM(Q80+Q92)</f>
        <v>39754148670</v>
      </c>
      <c r="R93" s="63"/>
      <c r="T93" s="99"/>
    </row>
    <row r="94" spans="7:18" ht="21">
      <c r="G94" s="60"/>
      <c r="I94" s="60"/>
      <c r="J94" s="60"/>
      <c r="K94" s="60"/>
      <c r="L94" s="60"/>
      <c r="M94" s="60"/>
      <c r="O94" s="60"/>
      <c r="P94" s="60"/>
      <c r="Q94" s="60"/>
      <c r="R94" s="60"/>
    </row>
    <row r="95" spans="1:18" ht="21">
      <c r="A95" s="49" t="s">
        <v>40</v>
      </c>
      <c r="G95" s="60"/>
      <c r="I95" s="60"/>
      <c r="J95" s="60"/>
      <c r="K95" s="60"/>
      <c r="L95" s="60"/>
      <c r="M95" s="60"/>
      <c r="O95" s="60"/>
      <c r="P95" s="60"/>
      <c r="Q95" s="60"/>
      <c r="R95" s="60"/>
    </row>
    <row r="96" spans="7:18" ht="21">
      <c r="G96" s="60"/>
      <c r="I96" s="60"/>
      <c r="J96" s="60"/>
      <c r="K96" s="60"/>
      <c r="L96" s="60"/>
      <c r="M96" s="60"/>
      <c r="O96" s="60"/>
      <c r="P96" s="60"/>
      <c r="Q96" s="60"/>
      <c r="R96" s="60"/>
    </row>
    <row r="97" spans="7:18" ht="21">
      <c r="G97" s="60"/>
      <c r="I97" s="60"/>
      <c r="J97" s="60"/>
      <c r="K97" s="60"/>
      <c r="L97" s="60"/>
      <c r="M97" s="60"/>
      <c r="O97" s="60"/>
      <c r="P97" s="60"/>
      <c r="Q97" s="60"/>
      <c r="R97" s="60"/>
    </row>
    <row r="98" spans="7:18" ht="21">
      <c r="G98" s="60"/>
      <c r="I98" s="60"/>
      <c r="J98" s="60"/>
      <c r="K98" s="60"/>
      <c r="L98" s="60"/>
      <c r="M98" s="60"/>
      <c r="O98" s="60"/>
      <c r="P98" s="60"/>
      <c r="Q98" s="60"/>
      <c r="R98" s="60"/>
    </row>
    <row r="99" spans="7:18" ht="21">
      <c r="G99" s="60"/>
      <c r="I99" s="60"/>
      <c r="J99" s="60"/>
      <c r="K99" s="60"/>
      <c r="L99" s="60"/>
      <c r="M99" s="60"/>
      <c r="O99" s="60"/>
      <c r="P99" s="60"/>
      <c r="Q99" s="60"/>
      <c r="R99" s="60"/>
    </row>
    <row r="100" spans="7:18" ht="21">
      <c r="G100" s="60"/>
      <c r="I100" s="60"/>
      <c r="J100" s="60"/>
      <c r="K100" s="60"/>
      <c r="L100" s="60"/>
      <c r="M100" s="60"/>
      <c r="O100" s="60"/>
      <c r="P100" s="60"/>
      <c r="Q100" s="60"/>
      <c r="R100" s="60"/>
    </row>
    <row r="101" spans="7:18" ht="21">
      <c r="G101" s="60"/>
      <c r="I101" s="60"/>
      <c r="J101" s="60"/>
      <c r="K101" s="60"/>
      <c r="L101" s="60"/>
      <c r="M101" s="60"/>
      <c r="O101" s="60"/>
      <c r="P101" s="60"/>
      <c r="Q101" s="60"/>
      <c r="R101" s="60"/>
    </row>
    <row r="102" spans="7:18" ht="21">
      <c r="G102" s="60"/>
      <c r="I102" s="60"/>
      <c r="J102" s="60"/>
      <c r="K102" s="60"/>
      <c r="L102" s="60"/>
      <c r="M102" s="60"/>
      <c r="O102" s="60"/>
      <c r="P102" s="60"/>
      <c r="Q102" s="60"/>
      <c r="R102" s="60"/>
    </row>
    <row r="103" spans="7:18" ht="21">
      <c r="G103" s="60"/>
      <c r="I103" s="60"/>
      <c r="J103" s="60"/>
      <c r="K103" s="60"/>
      <c r="L103" s="60"/>
      <c r="M103" s="60"/>
      <c r="O103" s="60"/>
      <c r="P103" s="60"/>
      <c r="Q103" s="60"/>
      <c r="R103" s="60"/>
    </row>
    <row r="104" spans="7:18" ht="21">
      <c r="G104" s="60"/>
      <c r="I104" s="60"/>
      <c r="J104" s="60"/>
      <c r="K104" s="60"/>
      <c r="L104" s="60"/>
      <c r="M104" s="60"/>
      <c r="O104" s="60"/>
      <c r="P104" s="60"/>
      <c r="Q104" s="60"/>
      <c r="R104" s="60"/>
    </row>
    <row r="105" spans="7:18" ht="21">
      <c r="G105" s="60"/>
      <c r="I105" s="60"/>
      <c r="J105" s="60"/>
      <c r="K105" s="60"/>
      <c r="L105" s="60"/>
      <c r="M105" s="60"/>
      <c r="O105" s="60"/>
      <c r="P105" s="60"/>
      <c r="Q105" s="60"/>
      <c r="R105" s="60"/>
    </row>
    <row r="106" spans="7:18" ht="27">
      <c r="G106" s="60"/>
      <c r="I106" s="60"/>
      <c r="J106" s="60"/>
      <c r="K106" s="60"/>
      <c r="L106" s="60"/>
      <c r="M106" s="60"/>
      <c r="O106" s="184"/>
      <c r="P106" s="60"/>
      <c r="Q106" s="184">
        <v>2</v>
      </c>
      <c r="R106" s="60"/>
    </row>
    <row r="107" spans="1:18" ht="21">
      <c r="A107" s="48" t="s">
        <v>41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</row>
    <row r="108" spans="1:18" ht="21">
      <c r="A108" s="48" t="s">
        <v>149</v>
      </c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</row>
    <row r="109" spans="1:18" ht="21">
      <c r="A109" s="48" t="s">
        <v>294</v>
      </c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</row>
    <row r="110" spans="1:18" ht="21">
      <c r="A110" s="51"/>
      <c r="B110" s="51"/>
      <c r="C110" s="51"/>
      <c r="D110" s="51"/>
      <c r="H110" s="52"/>
      <c r="I110" s="52"/>
      <c r="J110" s="52"/>
      <c r="K110" s="52"/>
      <c r="L110" s="52"/>
      <c r="M110" s="52"/>
      <c r="N110" s="53"/>
      <c r="O110" s="82"/>
      <c r="P110" s="82"/>
      <c r="Q110" s="82" t="s">
        <v>249</v>
      </c>
      <c r="R110" s="82"/>
    </row>
    <row r="111" spans="7:18" s="54" customFormat="1" ht="21.75" customHeight="1">
      <c r="G111" s="199" t="s">
        <v>33</v>
      </c>
      <c r="H111" s="199"/>
      <c r="I111" s="199"/>
      <c r="J111" s="199"/>
      <c r="K111" s="199"/>
      <c r="L111" s="59"/>
      <c r="M111" s="199" t="s">
        <v>105</v>
      </c>
      <c r="N111" s="199"/>
      <c r="O111" s="199"/>
      <c r="P111" s="199"/>
      <c r="Q111" s="199"/>
      <c r="R111" s="60"/>
    </row>
    <row r="112" spans="7:18" s="54" customFormat="1" ht="21">
      <c r="G112" s="59" t="s">
        <v>229</v>
      </c>
      <c r="H112" s="59"/>
      <c r="I112" s="59" t="s">
        <v>229</v>
      </c>
      <c r="J112" s="59"/>
      <c r="K112" s="59" t="s">
        <v>229</v>
      </c>
      <c r="L112" s="59"/>
      <c r="M112" s="59" t="s">
        <v>229</v>
      </c>
      <c r="N112" s="59"/>
      <c r="O112" s="59" t="s">
        <v>229</v>
      </c>
      <c r="P112" s="59"/>
      <c r="Q112" s="59" t="s">
        <v>229</v>
      </c>
      <c r="R112" s="59"/>
    </row>
    <row r="113" spans="5:18" ht="21">
      <c r="E113" s="56" t="s">
        <v>26</v>
      </c>
      <c r="F113" s="49"/>
      <c r="G113" s="124" t="s">
        <v>295</v>
      </c>
      <c r="H113" s="57"/>
      <c r="I113" s="100" t="s">
        <v>270</v>
      </c>
      <c r="J113" s="57"/>
      <c r="K113" s="100" t="s">
        <v>297</v>
      </c>
      <c r="L113" s="57"/>
      <c r="M113" s="124" t="s">
        <v>295</v>
      </c>
      <c r="N113" s="57"/>
      <c r="O113" s="100" t="s">
        <v>270</v>
      </c>
      <c r="P113" s="57"/>
      <c r="Q113" s="100" t="s">
        <v>297</v>
      </c>
      <c r="R113" s="57"/>
    </row>
    <row r="114" spans="5:18" ht="21">
      <c r="E114" s="56"/>
      <c r="F114" s="49"/>
      <c r="G114" s="189"/>
      <c r="H114" s="57"/>
      <c r="I114" s="57" t="s">
        <v>298</v>
      </c>
      <c r="J114" s="57"/>
      <c r="K114" s="57"/>
      <c r="L114" s="57"/>
      <c r="M114" s="189"/>
      <c r="N114" s="57"/>
      <c r="O114" s="57" t="s">
        <v>298</v>
      </c>
      <c r="P114" s="57"/>
      <c r="Q114" s="57"/>
      <c r="R114" s="57"/>
    </row>
    <row r="115" spans="1:18" ht="21">
      <c r="A115" s="48" t="s">
        <v>141</v>
      </c>
      <c r="E115" s="56"/>
      <c r="F115" s="49"/>
      <c r="I115" s="60"/>
      <c r="J115" s="60"/>
      <c r="K115" s="60"/>
      <c r="L115" s="60"/>
      <c r="M115" s="60"/>
      <c r="N115" s="60"/>
      <c r="O115" s="60"/>
      <c r="P115" s="60"/>
      <c r="Q115" s="60"/>
      <c r="R115" s="60"/>
    </row>
    <row r="116" spans="1:18" ht="21">
      <c r="A116" s="54" t="s">
        <v>9</v>
      </c>
      <c r="I116" s="60"/>
      <c r="J116" s="60"/>
      <c r="K116" s="60"/>
      <c r="L116" s="60"/>
      <c r="M116" s="60"/>
      <c r="N116" s="60"/>
      <c r="O116" s="60"/>
      <c r="P116" s="60"/>
      <c r="Q116" s="60"/>
      <c r="R116" s="60"/>
    </row>
    <row r="117" spans="1:18" ht="21">
      <c r="A117" s="49" t="s">
        <v>10</v>
      </c>
      <c r="E117" s="170"/>
      <c r="I117" s="60"/>
      <c r="J117" s="60"/>
      <c r="K117" s="60"/>
      <c r="L117" s="60"/>
      <c r="M117" s="60"/>
      <c r="N117" s="60"/>
      <c r="O117" s="60"/>
      <c r="P117" s="60"/>
      <c r="Q117" s="60"/>
      <c r="R117" s="60"/>
    </row>
    <row r="118" spans="1:18" ht="21">
      <c r="A118" s="49" t="s">
        <v>58</v>
      </c>
      <c r="B118" s="74"/>
      <c r="C118" s="74"/>
      <c r="E118" s="49"/>
      <c r="F118" s="62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</row>
    <row r="119" spans="2:18" ht="21.75" thickBot="1">
      <c r="B119" s="49" t="s">
        <v>245</v>
      </c>
      <c r="C119" s="74"/>
      <c r="F119" s="62"/>
      <c r="G119" s="120">
        <v>1649786871</v>
      </c>
      <c r="H119" s="63"/>
      <c r="I119" s="120">
        <v>1649786871</v>
      </c>
      <c r="J119" s="118"/>
      <c r="K119" s="120">
        <v>1649786871</v>
      </c>
      <c r="L119" s="118"/>
      <c r="M119" s="120">
        <v>1649786871</v>
      </c>
      <c r="N119" s="63"/>
      <c r="O119" s="120">
        <v>1649786871</v>
      </c>
      <c r="P119" s="118"/>
      <c r="Q119" s="120">
        <v>1649786871</v>
      </c>
      <c r="R119" s="118"/>
    </row>
    <row r="120" spans="1:18" ht="21.75" thickTop="1">
      <c r="A120" s="49" t="s">
        <v>59</v>
      </c>
      <c r="B120" s="74"/>
      <c r="C120" s="74"/>
      <c r="E120" s="171"/>
      <c r="F120" s="62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</row>
    <row r="121" spans="2:18" ht="21">
      <c r="B121" s="49" t="s">
        <v>242</v>
      </c>
      <c r="C121" s="74"/>
      <c r="E121" s="171"/>
      <c r="F121" s="62"/>
      <c r="G121" s="63">
        <f>'CE Thai'!D77</f>
        <v>1549095654</v>
      </c>
      <c r="H121" s="63"/>
      <c r="I121" s="118">
        <f>'CE Thai'!D65</f>
        <v>1549095654</v>
      </c>
      <c r="J121" s="118"/>
      <c r="K121" s="118">
        <f>'CE Thai'!D20</f>
        <v>1549095654</v>
      </c>
      <c r="L121" s="118"/>
      <c r="M121" s="63">
        <f>'CE Thai'!L126</f>
        <v>1549095654</v>
      </c>
      <c r="N121" s="63"/>
      <c r="O121" s="118">
        <f>'CE Thai'!L114</f>
        <v>1549095654</v>
      </c>
      <c r="P121" s="118"/>
      <c r="Q121" s="118">
        <f>'CE Thai'!L109</f>
        <v>1549095654</v>
      </c>
      <c r="R121" s="118"/>
    </row>
    <row r="122" spans="1:18" ht="21">
      <c r="A122" s="49" t="s">
        <v>91</v>
      </c>
      <c r="B122" s="74"/>
      <c r="C122" s="74"/>
      <c r="E122" s="171"/>
      <c r="F122" s="62"/>
      <c r="G122" s="63"/>
      <c r="H122" s="63"/>
      <c r="I122" s="118"/>
      <c r="J122" s="118"/>
      <c r="K122" s="118"/>
      <c r="L122" s="118"/>
      <c r="M122" s="63"/>
      <c r="N122" s="63"/>
      <c r="O122" s="118"/>
      <c r="P122" s="118"/>
      <c r="Q122" s="118"/>
      <c r="R122" s="118"/>
    </row>
    <row r="123" spans="2:18" ht="21">
      <c r="B123" s="49" t="s">
        <v>20</v>
      </c>
      <c r="C123" s="74"/>
      <c r="E123" s="171"/>
      <c r="F123" s="62"/>
      <c r="G123" s="63">
        <f>'CE Thai'!F77</f>
        <v>20481530880</v>
      </c>
      <c r="H123" s="63"/>
      <c r="I123" s="118">
        <f>'CE Thai'!F65</f>
        <v>20481530880</v>
      </c>
      <c r="J123" s="118"/>
      <c r="K123" s="118">
        <f>'CE Thai'!F20</f>
        <v>20481530880</v>
      </c>
      <c r="L123" s="118"/>
      <c r="M123" s="63">
        <f>'CE Thai'!N126</f>
        <v>20418606952</v>
      </c>
      <c r="N123" s="63"/>
      <c r="O123" s="118">
        <f>'CE Thai'!N114</f>
        <v>20418606952</v>
      </c>
      <c r="P123" s="118"/>
      <c r="Q123" s="118">
        <f>'CE Thai'!N109</f>
        <v>20418606952</v>
      </c>
      <c r="R123" s="118"/>
    </row>
    <row r="124" spans="2:18" ht="21">
      <c r="B124" s="49" t="s">
        <v>77</v>
      </c>
      <c r="C124" s="74"/>
      <c r="E124" s="171"/>
      <c r="F124" s="62"/>
      <c r="G124" s="63">
        <f>'CE Thai'!H77</f>
        <v>305000325</v>
      </c>
      <c r="H124" s="63"/>
      <c r="I124" s="118">
        <f>'CE Thai'!H65</f>
        <v>305000325</v>
      </c>
      <c r="J124" s="118"/>
      <c r="K124" s="118">
        <f>'CE Thai'!H20</f>
        <v>305000325</v>
      </c>
      <c r="L124" s="118"/>
      <c r="M124" s="63">
        <v>0</v>
      </c>
      <c r="N124" s="63"/>
      <c r="O124" s="63">
        <v>0</v>
      </c>
      <c r="P124" s="63"/>
      <c r="Q124" s="63">
        <v>0</v>
      </c>
      <c r="R124" s="63"/>
    </row>
    <row r="125" spans="1:18" ht="21">
      <c r="A125" s="49" t="s">
        <v>46</v>
      </c>
      <c r="C125" s="74"/>
      <c r="E125" s="171"/>
      <c r="F125" s="62"/>
      <c r="G125" s="68"/>
      <c r="H125" s="63"/>
      <c r="I125" s="118"/>
      <c r="J125" s="118"/>
      <c r="K125" s="118"/>
      <c r="L125" s="118"/>
      <c r="M125" s="63"/>
      <c r="N125" s="63"/>
      <c r="O125" s="118"/>
      <c r="P125" s="118"/>
      <c r="Q125" s="118"/>
      <c r="R125" s="118"/>
    </row>
    <row r="126" spans="2:18" ht="21">
      <c r="B126" s="49" t="s">
        <v>60</v>
      </c>
      <c r="E126" s="177">
        <v>31</v>
      </c>
      <c r="F126" s="62"/>
      <c r="G126" s="63">
        <f>'CE Thai'!J77</f>
        <v>170000477</v>
      </c>
      <c r="H126" s="63"/>
      <c r="I126" s="118">
        <f>'CE Thai'!J65</f>
        <v>170000477</v>
      </c>
      <c r="J126" s="118"/>
      <c r="K126" s="118">
        <f>'CE Thai'!J20</f>
        <v>170000477</v>
      </c>
      <c r="L126" s="118"/>
      <c r="M126" s="63">
        <f>'CE Thai'!P126</f>
        <v>170000477</v>
      </c>
      <c r="N126" s="63"/>
      <c r="O126" s="118">
        <f>'CE Thai'!P114</f>
        <v>170000477</v>
      </c>
      <c r="P126" s="118"/>
      <c r="Q126" s="118">
        <f>'CE Thai'!P109</f>
        <v>170000477</v>
      </c>
      <c r="R126" s="118"/>
    </row>
    <row r="127" spans="2:18" ht="21">
      <c r="B127" s="49" t="s">
        <v>21</v>
      </c>
      <c r="E127" s="49"/>
      <c r="F127" s="49"/>
      <c r="G127" s="63">
        <f>'CE Thai'!L77</f>
        <v>29069149164</v>
      </c>
      <c r="H127" s="63"/>
      <c r="I127" s="118">
        <f>'CE Thai'!L65</f>
        <v>26197987900</v>
      </c>
      <c r="J127" s="118"/>
      <c r="K127" s="118">
        <f>'CE Thai'!L20</f>
        <v>21778832167</v>
      </c>
      <c r="L127" s="118"/>
      <c r="M127" s="63">
        <f>'CE Thai'!R126</f>
        <v>5852887332</v>
      </c>
      <c r="N127" s="63"/>
      <c r="O127" s="118">
        <f>'CE Thai'!R114</f>
        <v>4492563994</v>
      </c>
      <c r="P127" s="118"/>
      <c r="Q127" s="118">
        <f>'CE Thai'!R109</f>
        <v>3554535583</v>
      </c>
      <c r="R127" s="118"/>
    </row>
    <row r="128" spans="1:18" ht="21">
      <c r="A128" s="49" t="s">
        <v>152</v>
      </c>
      <c r="E128" s="49"/>
      <c r="F128" s="49"/>
      <c r="G128" s="66">
        <f>'CE Thai'!Z77</f>
        <v>4143785415</v>
      </c>
      <c r="H128" s="63"/>
      <c r="I128" s="119">
        <f>'CE Thai'!Z65</f>
        <v>3795303504</v>
      </c>
      <c r="J128" s="118"/>
      <c r="K128" s="119">
        <f>'CE Thai'!Z20</f>
        <v>1215423175</v>
      </c>
      <c r="L128" s="118"/>
      <c r="M128" s="66">
        <f>'CE Thai'!Z126</f>
        <v>1560001945</v>
      </c>
      <c r="N128" s="63"/>
      <c r="O128" s="119">
        <f>'CE Thai'!Z114</f>
        <v>1619776872</v>
      </c>
      <c r="P128" s="118"/>
      <c r="Q128" s="119">
        <f>'CE Thai'!Z109</f>
        <v>1533613530</v>
      </c>
      <c r="R128" s="118"/>
    </row>
    <row r="129" spans="1:18" ht="21">
      <c r="A129" s="49" t="s">
        <v>175</v>
      </c>
      <c r="G129" s="68">
        <f>SUM(G121:G128)</f>
        <v>55718561915</v>
      </c>
      <c r="H129" s="68"/>
      <c r="I129" s="68">
        <f>SUM(I121:I128)</f>
        <v>52498918740</v>
      </c>
      <c r="J129" s="68"/>
      <c r="K129" s="68">
        <f>SUM(K121:K128)</f>
        <v>45499882678</v>
      </c>
      <c r="L129" s="68"/>
      <c r="M129" s="68">
        <f>SUM(M121:M128)</f>
        <v>29550592360</v>
      </c>
      <c r="N129" s="68"/>
      <c r="O129" s="68">
        <f>SUM(O121:O128)</f>
        <v>28250043949</v>
      </c>
      <c r="P129" s="68"/>
      <c r="Q129" s="68">
        <f>SUM(Q121:Q128)</f>
        <v>27225852196</v>
      </c>
      <c r="R129" s="68"/>
    </row>
    <row r="130" spans="1:19" ht="21">
      <c r="A130" s="49" t="s">
        <v>153</v>
      </c>
      <c r="G130" s="66">
        <f>'CE Thai'!AD77</f>
        <v>2586292484</v>
      </c>
      <c r="H130" s="68"/>
      <c r="I130" s="119">
        <f>'CE Thai'!AD32</f>
        <v>2498142000</v>
      </c>
      <c r="J130" s="118"/>
      <c r="K130" s="119">
        <f>'CE Thai'!AD20</f>
        <v>2217075313</v>
      </c>
      <c r="L130" s="118"/>
      <c r="M130" s="66">
        <v>0</v>
      </c>
      <c r="N130" s="68"/>
      <c r="O130" s="66">
        <v>0</v>
      </c>
      <c r="P130" s="63"/>
      <c r="Q130" s="66" t="s">
        <v>53</v>
      </c>
      <c r="R130" s="63"/>
      <c r="S130" s="77"/>
    </row>
    <row r="131" spans="1:21" ht="21">
      <c r="A131" s="54" t="s">
        <v>11</v>
      </c>
      <c r="B131" s="54"/>
      <c r="G131" s="68">
        <f>SUM(G129:G130)</f>
        <v>58304854399</v>
      </c>
      <c r="H131" s="68"/>
      <c r="I131" s="68">
        <f>SUM(I129:I130)</f>
        <v>54997060740</v>
      </c>
      <c r="J131" s="68"/>
      <c r="K131" s="68">
        <f>SUM(K129:K130)</f>
        <v>47716957991</v>
      </c>
      <c r="L131" s="68"/>
      <c r="M131" s="68">
        <f>SUM(M129:M130)</f>
        <v>29550592360</v>
      </c>
      <c r="N131" s="68"/>
      <c r="O131" s="68">
        <f>SUM(O129:O130)</f>
        <v>28250043949</v>
      </c>
      <c r="P131" s="68">
        <f>SUM(P129:P130)</f>
        <v>0</v>
      </c>
      <c r="Q131" s="68">
        <f>SUM(Q129:Q130)</f>
        <v>27225852196</v>
      </c>
      <c r="R131" s="68"/>
      <c r="T131" s="117"/>
      <c r="U131" s="117"/>
    </row>
    <row r="132" spans="1:24" ht="21.75" thickBot="1">
      <c r="A132" s="54" t="s">
        <v>12</v>
      </c>
      <c r="G132" s="71">
        <f>SUM(G131+G93)</f>
        <v>106939411420</v>
      </c>
      <c r="H132" s="68"/>
      <c r="I132" s="71">
        <f>SUM(I131+I93)</f>
        <v>102334994701</v>
      </c>
      <c r="J132" s="63"/>
      <c r="K132" s="71">
        <f>SUM(K131+K93)</f>
        <v>93369658070</v>
      </c>
      <c r="L132" s="63"/>
      <c r="M132" s="71">
        <f>SUM(M131+M93)</f>
        <v>73820200274</v>
      </c>
      <c r="N132" s="68"/>
      <c r="O132" s="71">
        <f>SUM(O131+O93)</f>
        <v>70948333312</v>
      </c>
      <c r="P132" s="71">
        <f>SUM(P131+P93)</f>
        <v>0</v>
      </c>
      <c r="Q132" s="71">
        <f>SUM(Q131+Q93)</f>
        <v>66980000866</v>
      </c>
      <c r="R132" s="63"/>
      <c r="U132" s="117"/>
      <c r="V132" s="117"/>
      <c r="W132" s="117"/>
      <c r="X132" s="117"/>
    </row>
    <row r="133" spans="7:18" ht="21.75" thickTop="1">
      <c r="G133" s="78"/>
      <c r="H133" s="79"/>
      <c r="I133" s="78"/>
      <c r="J133" s="78"/>
      <c r="K133" s="78"/>
      <c r="L133" s="78"/>
      <c r="M133" s="78"/>
      <c r="N133" s="79"/>
      <c r="O133" s="78"/>
      <c r="P133" s="121"/>
      <c r="Q133" s="78"/>
      <c r="R133" s="121"/>
    </row>
    <row r="134" spans="1:18" ht="21">
      <c r="A134" s="49" t="s">
        <v>40</v>
      </c>
      <c r="B134" s="80"/>
      <c r="C134" s="80"/>
      <c r="D134" s="55"/>
      <c r="G134" s="60"/>
      <c r="I134" s="60"/>
      <c r="J134" s="60"/>
      <c r="K134" s="60"/>
      <c r="L134" s="60"/>
      <c r="M134" s="60"/>
      <c r="O134" s="60"/>
      <c r="P134" s="60"/>
      <c r="Q134" s="60"/>
      <c r="R134" s="60"/>
    </row>
    <row r="135" spans="1:18" ht="21">
      <c r="A135" s="80"/>
      <c r="B135" s="80"/>
      <c r="C135" s="80"/>
      <c r="D135" s="55"/>
      <c r="G135" s="103"/>
      <c r="I135" s="103"/>
      <c r="J135" s="103"/>
      <c r="K135" s="103"/>
      <c r="L135" s="103"/>
      <c r="M135" s="103"/>
      <c r="O135" s="103"/>
      <c r="P135" s="103"/>
      <c r="Q135" s="103"/>
      <c r="R135" s="103"/>
    </row>
    <row r="136" spans="1:18" ht="21">
      <c r="A136" s="81"/>
      <c r="B136" s="81"/>
      <c r="C136" s="81"/>
      <c r="D136" s="81"/>
      <c r="G136" s="60"/>
      <c r="I136" s="60"/>
      <c r="J136" s="60"/>
      <c r="K136" s="60"/>
      <c r="L136" s="60"/>
      <c r="M136" s="60"/>
      <c r="O136" s="60"/>
      <c r="P136" s="60"/>
      <c r="Q136" s="60"/>
      <c r="R136" s="60"/>
    </row>
    <row r="137" spans="1:18" ht="21">
      <c r="A137" s="80"/>
      <c r="B137" s="80"/>
      <c r="C137" s="80"/>
      <c r="D137" s="55"/>
      <c r="G137" s="60"/>
      <c r="I137" s="60"/>
      <c r="J137" s="60"/>
      <c r="K137" s="60"/>
      <c r="L137" s="60"/>
      <c r="M137" s="60"/>
      <c r="O137" s="60"/>
      <c r="P137" s="60"/>
      <c r="Q137" s="60"/>
      <c r="R137" s="60"/>
    </row>
    <row r="138" spans="1:18" ht="21">
      <c r="A138" s="80"/>
      <c r="C138" s="80"/>
      <c r="D138" s="55"/>
      <c r="E138" s="72" t="s">
        <v>75</v>
      </c>
      <c r="G138" s="60"/>
      <c r="I138" s="60"/>
      <c r="J138" s="60"/>
      <c r="K138" s="60"/>
      <c r="L138" s="60"/>
      <c r="M138" s="60"/>
      <c r="O138" s="60"/>
      <c r="P138" s="60"/>
      <c r="Q138" s="60"/>
      <c r="R138" s="60"/>
    </row>
    <row r="139" spans="1:18" ht="21">
      <c r="A139" s="81"/>
      <c r="B139" s="81"/>
      <c r="C139" s="81"/>
      <c r="D139" s="81"/>
      <c r="G139" s="60"/>
      <c r="I139" s="60"/>
      <c r="J139" s="60"/>
      <c r="K139" s="60"/>
      <c r="L139" s="60"/>
      <c r="M139" s="60"/>
      <c r="O139" s="60"/>
      <c r="P139" s="60"/>
      <c r="Q139" s="60"/>
      <c r="R139" s="60"/>
    </row>
    <row r="140" spans="1:18" ht="21">
      <c r="A140" s="183"/>
      <c r="B140" s="183"/>
      <c r="C140" s="183"/>
      <c r="D140" s="183"/>
      <c r="G140" s="60"/>
      <c r="I140" s="60"/>
      <c r="J140" s="60"/>
      <c r="K140" s="60"/>
      <c r="L140" s="60"/>
      <c r="M140" s="60"/>
      <c r="O140" s="60"/>
      <c r="P140" s="60"/>
      <c r="Q140" s="60"/>
      <c r="R140" s="60"/>
    </row>
    <row r="141" spans="1:18" ht="21">
      <c r="A141" s="183"/>
      <c r="B141" s="183"/>
      <c r="C141" s="183"/>
      <c r="D141" s="183"/>
      <c r="G141" s="60"/>
      <c r="I141" s="60"/>
      <c r="J141" s="60"/>
      <c r="K141" s="60"/>
      <c r="L141" s="60"/>
      <c r="M141" s="60"/>
      <c r="O141" s="60"/>
      <c r="P141" s="60"/>
      <c r="Q141" s="60"/>
      <c r="R141" s="60"/>
    </row>
    <row r="142" spans="1:18" ht="21">
      <c r="A142" s="183"/>
      <c r="B142" s="183"/>
      <c r="C142" s="183"/>
      <c r="D142" s="183"/>
      <c r="G142" s="60"/>
      <c r="I142" s="60"/>
      <c r="J142" s="60"/>
      <c r="K142" s="60"/>
      <c r="L142" s="60"/>
      <c r="M142" s="60"/>
      <c r="O142" s="60"/>
      <c r="P142" s="60"/>
      <c r="Q142" s="60"/>
      <c r="R142" s="60"/>
    </row>
    <row r="143" spans="1:18" ht="21">
      <c r="A143" s="183"/>
      <c r="B143" s="183"/>
      <c r="C143" s="183"/>
      <c r="D143" s="183"/>
      <c r="G143" s="60"/>
      <c r="I143" s="60"/>
      <c r="J143" s="60"/>
      <c r="K143" s="60"/>
      <c r="L143" s="60"/>
      <c r="M143" s="60"/>
      <c r="O143" s="60"/>
      <c r="P143" s="60"/>
      <c r="Q143" s="60"/>
      <c r="R143" s="60"/>
    </row>
    <row r="144" spans="1:18" ht="21">
      <c r="A144" s="183"/>
      <c r="B144" s="183"/>
      <c r="C144" s="183"/>
      <c r="D144" s="183"/>
      <c r="G144" s="60"/>
      <c r="I144" s="60"/>
      <c r="J144" s="60"/>
      <c r="K144" s="60"/>
      <c r="L144" s="60"/>
      <c r="M144" s="60"/>
      <c r="O144" s="60"/>
      <c r="P144" s="60"/>
      <c r="Q144" s="60"/>
      <c r="R144" s="60"/>
    </row>
    <row r="145" spans="1:18" ht="21">
      <c r="A145" s="183"/>
      <c r="B145" s="183"/>
      <c r="C145" s="183"/>
      <c r="D145" s="183"/>
      <c r="G145" s="60"/>
      <c r="I145" s="60"/>
      <c r="J145" s="60"/>
      <c r="K145" s="60"/>
      <c r="L145" s="60"/>
      <c r="M145" s="60"/>
      <c r="O145" s="60"/>
      <c r="P145" s="60"/>
      <c r="Q145" s="60"/>
      <c r="R145" s="60"/>
    </row>
    <row r="146" spans="1:18" ht="21">
      <c r="A146" s="183"/>
      <c r="B146" s="183"/>
      <c r="C146" s="183"/>
      <c r="D146" s="183"/>
      <c r="G146" s="60"/>
      <c r="I146" s="60"/>
      <c r="J146" s="60"/>
      <c r="K146" s="60"/>
      <c r="L146" s="60"/>
      <c r="M146" s="60"/>
      <c r="O146" s="60"/>
      <c r="P146" s="60"/>
      <c r="Q146" s="60"/>
      <c r="R146" s="60"/>
    </row>
    <row r="147" spans="1:18" ht="21">
      <c r="A147" s="183"/>
      <c r="B147" s="183"/>
      <c r="C147" s="183"/>
      <c r="D147" s="183"/>
      <c r="G147" s="60"/>
      <c r="I147" s="60"/>
      <c r="J147" s="60"/>
      <c r="K147" s="60"/>
      <c r="L147" s="60"/>
      <c r="M147" s="60"/>
      <c r="O147" s="60"/>
      <c r="P147" s="60"/>
      <c r="Q147" s="60"/>
      <c r="R147" s="60"/>
    </row>
    <row r="148" spans="1:18" ht="21">
      <c r="A148" s="183"/>
      <c r="B148" s="183"/>
      <c r="C148" s="183"/>
      <c r="D148" s="183"/>
      <c r="G148" s="60"/>
      <c r="I148" s="60"/>
      <c r="J148" s="60"/>
      <c r="K148" s="60"/>
      <c r="L148" s="60"/>
      <c r="M148" s="60"/>
      <c r="O148" s="60"/>
      <c r="P148" s="60"/>
      <c r="Q148" s="60"/>
      <c r="R148" s="60"/>
    </row>
    <row r="149" spans="1:18" ht="21">
      <c r="A149" s="183"/>
      <c r="B149" s="183"/>
      <c r="C149" s="183"/>
      <c r="D149" s="183"/>
      <c r="G149" s="60"/>
      <c r="I149" s="60"/>
      <c r="J149" s="60"/>
      <c r="K149" s="60"/>
      <c r="L149" s="60"/>
      <c r="M149" s="60"/>
      <c r="O149" s="60"/>
      <c r="P149" s="60"/>
      <c r="Q149" s="60"/>
      <c r="R149" s="60"/>
    </row>
    <row r="150" spans="1:18" ht="21">
      <c r="A150" s="183"/>
      <c r="B150" s="183"/>
      <c r="C150" s="183"/>
      <c r="D150" s="183"/>
      <c r="G150" s="60"/>
      <c r="I150" s="60"/>
      <c r="J150" s="60"/>
      <c r="K150" s="60"/>
      <c r="L150" s="60"/>
      <c r="M150" s="60"/>
      <c r="O150" s="60"/>
      <c r="P150" s="60"/>
      <c r="Q150" s="60"/>
      <c r="R150" s="60"/>
    </row>
    <row r="151" spans="1:18" ht="21">
      <c r="A151" s="183"/>
      <c r="B151" s="183"/>
      <c r="C151" s="183"/>
      <c r="D151" s="183"/>
      <c r="G151" s="60"/>
      <c r="I151" s="60"/>
      <c r="J151" s="60"/>
      <c r="K151" s="60"/>
      <c r="L151" s="60"/>
      <c r="M151" s="60"/>
      <c r="O151" s="60"/>
      <c r="P151" s="60"/>
      <c r="Q151" s="60"/>
      <c r="R151" s="60"/>
    </row>
    <row r="152" spans="1:18" ht="21">
      <c r="A152" s="183"/>
      <c r="B152" s="183"/>
      <c r="C152" s="183"/>
      <c r="D152" s="183"/>
      <c r="G152" s="60"/>
      <c r="I152" s="60"/>
      <c r="J152" s="60"/>
      <c r="K152" s="60"/>
      <c r="L152" s="60"/>
      <c r="M152" s="60"/>
      <c r="O152" s="60"/>
      <c r="P152" s="60"/>
      <c r="Q152" s="60"/>
      <c r="R152" s="60"/>
    </row>
    <row r="153" spans="1:18" ht="21">
      <c r="A153" s="183"/>
      <c r="B153" s="183"/>
      <c r="C153" s="183"/>
      <c r="D153" s="183"/>
      <c r="G153" s="60"/>
      <c r="I153" s="60"/>
      <c r="J153" s="60"/>
      <c r="K153" s="60"/>
      <c r="L153" s="60"/>
      <c r="M153" s="60"/>
      <c r="O153" s="60"/>
      <c r="P153" s="60"/>
      <c r="Q153" s="60"/>
      <c r="R153" s="60"/>
    </row>
    <row r="154" spans="1:18" ht="21">
      <c r="A154" s="183"/>
      <c r="B154" s="183"/>
      <c r="C154" s="183"/>
      <c r="D154" s="183"/>
      <c r="G154" s="60"/>
      <c r="I154" s="60"/>
      <c r="J154" s="60"/>
      <c r="K154" s="60"/>
      <c r="L154" s="60"/>
      <c r="M154" s="60"/>
      <c r="O154" s="60"/>
      <c r="P154" s="60"/>
      <c r="Q154" s="60"/>
      <c r="R154" s="60"/>
    </row>
    <row r="155" spans="1:18" ht="21">
      <c r="A155" s="183"/>
      <c r="B155" s="183"/>
      <c r="C155" s="183"/>
      <c r="D155" s="183"/>
      <c r="G155" s="60"/>
      <c r="I155" s="60"/>
      <c r="J155" s="60"/>
      <c r="K155" s="60"/>
      <c r="L155" s="60"/>
      <c r="M155" s="60"/>
      <c r="O155" s="60"/>
      <c r="P155" s="60"/>
      <c r="Q155" s="60"/>
      <c r="R155" s="60"/>
    </row>
    <row r="156" spans="1:18" ht="21">
      <c r="A156" s="183"/>
      <c r="B156" s="183"/>
      <c r="C156" s="183"/>
      <c r="D156" s="183"/>
      <c r="G156" s="60"/>
      <c r="I156" s="60"/>
      <c r="J156" s="60"/>
      <c r="K156" s="60"/>
      <c r="L156" s="60"/>
      <c r="M156" s="60"/>
      <c r="O156" s="60"/>
      <c r="P156" s="60"/>
      <c r="Q156" s="60"/>
      <c r="R156" s="60"/>
    </row>
    <row r="157" spans="1:18" ht="21">
      <c r="A157" s="183"/>
      <c r="B157" s="183"/>
      <c r="C157" s="183"/>
      <c r="D157" s="183"/>
      <c r="G157" s="60"/>
      <c r="I157" s="60"/>
      <c r="J157" s="60"/>
      <c r="K157" s="60"/>
      <c r="L157" s="60"/>
      <c r="M157" s="60"/>
      <c r="O157" s="60"/>
      <c r="P157" s="60"/>
      <c r="Q157" s="60"/>
      <c r="R157" s="60"/>
    </row>
    <row r="158" spans="7:18" ht="21">
      <c r="G158" s="60"/>
      <c r="I158" s="60"/>
      <c r="J158" s="60"/>
      <c r="K158" s="60"/>
      <c r="L158" s="60"/>
      <c r="M158" s="60"/>
      <c r="O158" s="60"/>
      <c r="P158" s="60"/>
      <c r="Q158" s="60"/>
      <c r="R158" s="60"/>
    </row>
    <row r="159" spans="7:18" ht="27">
      <c r="G159" s="60"/>
      <c r="I159" s="60"/>
      <c r="J159" s="60"/>
      <c r="K159" s="60"/>
      <c r="L159" s="60"/>
      <c r="M159" s="60"/>
      <c r="O159" s="184"/>
      <c r="P159" s="60"/>
      <c r="Q159" s="184">
        <v>3</v>
      </c>
      <c r="R159" s="60"/>
    </row>
    <row r="163" spans="15:18" ht="21">
      <c r="O163" s="49"/>
      <c r="P163" s="49"/>
      <c r="Q163" s="49"/>
      <c r="R163" s="49"/>
    </row>
  </sheetData>
  <sheetProtection/>
  <mergeCells count="6">
    <mergeCell ref="G5:K5"/>
    <mergeCell ref="G58:K58"/>
    <mergeCell ref="G111:K111"/>
    <mergeCell ref="M5:Q5"/>
    <mergeCell ref="M58:Q58"/>
    <mergeCell ref="M111:Q111"/>
  </mergeCells>
  <printOptions horizontalCentered="1"/>
  <pageMargins left="0.6" right="0.15748031496063" top="0.62" bottom="0.4" header="0.196850393700787" footer="0.18"/>
  <pageSetup firstPageNumber="3" useFirstPageNumber="1" horizontalDpi="600" verticalDpi="600" orientation="portrait" paperSize="9" scale="69" r:id="rId1"/>
  <rowBreaks count="2" manualBreakCount="2">
    <brk id="53" max="255" man="1"/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2"/>
  <sheetViews>
    <sheetView showGridLines="0" tabSelected="1" view="pageBreakPreview" zoomScale="95" zoomScaleNormal="90" zoomScaleSheetLayoutView="95" zoomScalePageLayoutView="0" workbookViewId="0" topLeftCell="A68">
      <selection activeCell="D74" sqref="D74"/>
    </sheetView>
  </sheetViews>
  <sheetFormatPr defaultColWidth="9.140625" defaultRowHeight="21.75"/>
  <cols>
    <col min="1" max="1" width="2.00390625" style="49" customWidth="1"/>
    <col min="2" max="3" width="2.7109375" style="49" customWidth="1"/>
    <col min="4" max="4" width="63.140625" style="49" customWidth="1"/>
    <col min="5" max="5" width="10.7109375" style="51" customWidth="1"/>
    <col min="6" max="6" width="0.42578125" style="51" customWidth="1"/>
    <col min="7" max="7" width="14.8515625" style="52" customWidth="1"/>
    <col min="8" max="8" width="1.1484375" style="55" customWidth="1"/>
    <col min="9" max="9" width="15.00390625" style="55" customWidth="1"/>
    <col min="10" max="10" width="1.1484375" style="55" customWidth="1"/>
    <col min="11" max="11" width="14.00390625" style="55" customWidth="1"/>
    <col min="12" max="12" width="1.1484375" style="55" customWidth="1"/>
    <col min="13" max="13" width="14.00390625" style="55" customWidth="1"/>
    <col min="14" max="14" width="0.85546875" style="49" customWidth="1"/>
    <col min="15" max="15" width="12.7109375" style="49" bestFit="1" customWidth="1"/>
    <col min="16" max="16" width="12.28125" style="49" bestFit="1" customWidth="1"/>
    <col min="17" max="17" width="10.00390625" style="49" bestFit="1" customWidth="1"/>
    <col min="18" max="16384" width="9.140625" style="49" customWidth="1"/>
  </cols>
  <sheetData>
    <row r="1" spans="1:14" s="107" customFormat="1" ht="23.25">
      <c r="A1" s="48" t="s">
        <v>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82"/>
      <c r="N1" s="49"/>
    </row>
    <row r="2" spans="1:14" s="107" customFormat="1" ht="23.25">
      <c r="A2" s="48" t="s">
        <v>13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 s="107" customFormat="1" ht="23.25">
      <c r="A3" s="48" t="s">
        <v>291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</row>
    <row r="4" spans="1:14" s="107" customFormat="1" ht="23.25">
      <c r="A4" s="49"/>
      <c r="B4" s="49"/>
      <c r="C4" s="83"/>
      <c r="D4" s="83"/>
      <c r="E4" s="83"/>
      <c r="F4" s="84"/>
      <c r="G4" s="83"/>
      <c r="H4" s="83"/>
      <c r="I4" s="83"/>
      <c r="J4" s="83"/>
      <c r="K4" s="55"/>
      <c r="L4" s="55"/>
      <c r="M4" s="82" t="s">
        <v>249</v>
      </c>
      <c r="N4" s="49"/>
    </row>
    <row r="5" spans="1:14" s="107" customFormat="1" ht="23.25">
      <c r="A5" s="54"/>
      <c r="B5" s="54"/>
      <c r="C5" s="54"/>
      <c r="D5" s="54"/>
      <c r="E5" s="54"/>
      <c r="F5" s="54"/>
      <c r="G5" s="199" t="s">
        <v>33</v>
      </c>
      <c r="H5" s="199"/>
      <c r="I5" s="199"/>
      <c r="J5" s="60"/>
      <c r="K5" s="199" t="s">
        <v>105</v>
      </c>
      <c r="L5" s="199"/>
      <c r="M5" s="199"/>
      <c r="N5" s="199"/>
    </row>
    <row r="6" spans="1:14" s="107" customFormat="1" ht="23.25">
      <c r="A6" s="49"/>
      <c r="B6" s="49"/>
      <c r="C6" s="49"/>
      <c r="D6" s="49"/>
      <c r="E6" s="56" t="s">
        <v>26</v>
      </c>
      <c r="F6" s="49"/>
      <c r="G6" s="85">
        <v>2559</v>
      </c>
      <c r="H6" s="73"/>
      <c r="I6" s="85">
        <v>2558</v>
      </c>
      <c r="J6" s="58"/>
      <c r="K6" s="85">
        <v>2559</v>
      </c>
      <c r="L6" s="73"/>
      <c r="M6" s="85">
        <v>2558</v>
      </c>
      <c r="N6" s="49"/>
    </row>
    <row r="7" spans="1:14" s="107" customFormat="1" ht="23.25">
      <c r="A7" s="49"/>
      <c r="B7" s="49"/>
      <c r="C7" s="49"/>
      <c r="D7" s="49"/>
      <c r="E7" s="56"/>
      <c r="F7" s="49"/>
      <c r="G7" s="73"/>
      <c r="H7" s="73"/>
      <c r="I7" s="57" t="s">
        <v>298</v>
      </c>
      <c r="J7" s="58"/>
      <c r="K7" s="73"/>
      <c r="L7" s="73"/>
      <c r="M7" s="57" t="s">
        <v>298</v>
      </c>
      <c r="N7" s="49"/>
    </row>
    <row r="8" spans="1:14" s="107" customFormat="1" ht="23.25">
      <c r="A8" s="54" t="s">
        <v>24</v>
      </c>
      <c r="B8" s="49"/>
      <c r="C8" s="49"/>
      <c r="D8" s="49"/>
      <c r="E8" s="51"/>
      <c r="F8" s="51"/>
      <c r="G8" s="52"/>
      <c r="H8" s="55"/>
      <c r="I8" s="52"/>
      <c r="J8" s="55"/>
      <c r="K8" s="55"/>
      <c r="L8" s="55"/>
      <c r="M8" s="55"/>
      <c r="N8" s="49"/>
    </row>
    <row r="9" spans="1:14" s="107" customFormat="1" ht="23.25">
      <c r="A9" s="49" t="s">
        <v>129</v>
      </c>
      <c r="B9" s="61"/>
      <c r="C9" s="61"/>
      <c r="D9" s="49"/>
      <c r="E9" s="174">
        <v>12</v>
      </c>
      <c r="F9" s="62"/>
      <c r="G9" s="63">
        <v>65236523139</v>
      </c>
      <c r="H9" s="63"/>
      <c r="I9" s="63">
        <v>60239803830</v>
      </c>
      <c r="J9" s="63"/>
      <c r="K9" s="63">
        <v>13330145501</v>
      </c>
      <c r="L9" s="63"/>
      <c r="M9" s="63">
        <v>13084412086</v>
      </c>
      <c r="N9" s="54"/>
    </row>
    <row r="10" spans="1:14" s="107" customFormat="1" ht="23.25">
      <c r="A10" s="49" t="s">
        <v>47</v>
      </c>
      <c r="B10" s="86"/>
      <c r="C10" s="86"/>
      <c r="D10" s="49"/>
      <c r="E10" s="174">
        <v>12</v>
      </c>
      <c r="F10" s="62"/>
      <c r="G10" s="63"/>
      <c r="H10" s="63"/>
      <c r="I10" s="63"/>
      <c r="J10" s="63"/>
      <c r="K10" s="63"/>
      <c r="L10" s="63"/>
      <c r="M10" s="63"/>
      <c r="N10" s="49"/>
    </row>
    <row r="11" spans="1:14" s="107" customFormat="1" ht="23.25">
      <c r="A11" s="49"/>
      <c r="B11" s="49" t="s">
        <v>173</v>
      </c>
      <c r="C11" s="61"/>
      <c r="D11" s="49"/>
      <c r="E11" s="174"/>
      <c r="F11" s="62"/>
      <c r="G11" s="64">
        <v>2748575294</v>
      </c>
      <c r="H11" s="63"/>
      <c r="I11" s="64">
        <v>2594595226</v>
      </c>
      <c r="J11" s="63"/>
      <c r="K11" s="64">
        <v>53331929</v>
      </c>
      <c r="L11" s="63"/>
      <c r="M11" s="64">
        <v>46874033</v>
      </c>
      <c r="N11" s="49"/>
    </row>
    <row r="12" spans="1:14" s="107" customFormat="1" ht="23.25">
      <c r="A12" s="49"/>
      <c r="B12" s="49" t="s">
        <v>260</v>
      </c>
      <c r="C12" s="61"/>
      <c r="D12" s="49"/>
      <c r="E12" s="174"/>
      <c r="F12" s="62"/>
      <c r="G12" s="97">
        <v>52215191</v>
      </c>
      <c r="H12" s="63"/>
      <c r="I12" s="97">
        <v>47298108</v>
      </c>
      <c r="J12" s="63"/>
      <c r="K12" s="97">
        <v>316866070</v>
      </c>
      <c r="L12" s="63"/>
      <c r="M12" s="97">
        <v>330422226</v>
      </c>
      <c r="N12" s="49"/>
    </row>
    <row r="13" spans="1:14" s="107" customFormat="1" ht="23.25">
      <c r="A13" s="49"/>
      <c r="B13" s="49" t="s">
        <v>110</v>
      </c>
      <c r="C13" s="61"/>
      <c r="D13" s="49"/>
      <c r="E13" s="174" t="s">
        <v>290</v>
      </c>
      <c r="F13" s="62"/>
      <c r="G13" s="97">
        <v>21375943</v>
      </c>
      <c r="H13" s="63"/>
      <c r="I13" s="97">
        <v>17911051</v>
      </c>
      <c r="J13" s="63"/>
      <c r="K13" s="97">
        <v>5418965241</v>
      </c>
      <c r="L13" s="63"/>
      <c r="M13" s="97">
        <v>3372145263</v>
      </c>
      <c r="N13" s="49"/>
    </row>
    <row r="14" spans="1:14" s="107" customFormat="1" ht="23.25">
      <c r="A14" s="49"/>
      <c r="B14" s="49" t="s">
        <v>239</v>
      </c>
      <c r="C14" s="61"/>
      <c r="D14" s="49"/>
      <c r="E14" s="174"/>
      <c r="F14" s="62"/>
      <c r="G14" s="97">
        <v>0</v>
      </c>
      <c r="H14" s="63"/>
      <c r="I14" s="97">
        <v>208747913</v>
      </c>
      <c r="J14" s="63"/>
      <c r="K14" s="97">
        <v>0</v>
      </c>
      <c r="L14" s="63"/>
      <c r="M14" s="97">
        <v>0</v>
      </c>
      <c r="N14" s="49"/>
    </row>
    <row r="15" spans="1:14" s="107" customFormat="1" ht="23.25">
      <c r="A15" s="49"/>
      <c r="B15" s="49" t="s">
        <v>313</v>
      </c>
      <c r="C15" s="61"/>
      <c r="D15" s="49"/>
      <c r="E15" s="174">
        <v>16</v>
      </c>
      <c r="F15" s="62"/>
      <c r="G15" s="97">
        <v>208663809</v>
      </c>
      <c r="H15" s="63"/>
      <c r="I15" s="97">
        <v>0</v>
      </c>
      <c r="J15" s="63"/>
      <c r="K15" s="97">
        <v>205463809</v>
      </c>
      <c r="L15" s="63"/>
      <c r="M15" s="97">
        <v>0</v>
      </c>
      <c r="N15" s="49"/>
    </row>
    <row r="16" spans="1:14" s="107" customFormat="1" ht="23.25">
      <c r="A16" s="49"/>
      <c r="B16" s="49" t="s">
        <v>49</v>
      </c>
      <c r="C16" s="61"/>
      <c r="D16" s="49"/>
      <c r="E16" s="174"/>
      <c r="F16" s="62"/>
      <c r="G16" s="65">
        <v>858860305</v>
      </c>
      <c r="H16" s="68"/>
      <c r="I16" s="65">
        <v>798436516</v>
      </c>
      <c r="J16" s="68"/>
      <c r="K16" s="65">
        <v>1171502517</v>
      </c>
      <c r="L16" s="68"/>
      <c r="M16" s="65">
        <v>858135456</v>
      </c>
      <c r="N16" s="49"/>
    </row>
    <row r="17" spans="1:14" s="107" customFormat="1" ht="23.25">
      <c r="A17" s="49" t="s">
        <v>50</v>
      </c>
      <c r="B17" s="49"/>
      <c r="C17" s="61"/>
      <c r="D17" s="49"/>
      <c r="E17" s="174"/>
      <c r="F17" s="62"/>
      <c r="G17" s="63">
        <f>SUM(G11:G16)</f>
        <v>3889690542</v>
      </c>
      <c r="H17" s="63"/>
      <c r="I17" s="63">
        <f>SUM(I11:I16)</f>
        <v>3666988814</v>
      </c>
      <c r="J17" s="63"/>
      <c r="K17" s="63">
        <f>SUM(K11:K16)</f>
        <v>7166129566</v>
      </c>
      <c r="L17" s="63"/>
      <c r="M17" s="63">
        <f>SUM(M11:M16)</f>
        <v>4607576978</v>
      </c>
      <c r="N17" s="49"/>
    </row>
    <row r="18" spans="1:14" s="107" customFormat="1" ht="23.25">
      <c r="A18" s="54" t="s">
        <v>14</v>
      </c>
      <c r="B18" s="49"/>
      <c r="C18" s="61"/>
      <c r="D18" s="49"/>
      <c r="E18" s="174"/>
      <c r="F18" s="62"/>
      <c r="G18" s="67">
        <f>SUM(G9:G17)-G17</f>
        <v>69126213681</v>
      </c>
      <c r="H18" s="68"/>
      <c r="I18" s="67">
        <f>SUM(I9:I17)-I17</f>
        <v>63906792644</v>
      </c>
      <c r="J18" s="68"/>
      <c r="K18" s="67">
        <f>SUM(K9:K17)-K17</f>
        <v>20496275067</v>
      </c>
      <c r="L18" s="68"/>
      <c r="M18" s="67">
        <f>SUM(M9:M17)-M17</f>
        <v>17691989064</v>
      </c>
      <c r="N18" s="49"/>
    </row>
    <row r="19" spans="1:14" s="107" customFormat="1" ht="23.25">
      <c r="A19" s="54" t="s">
        <v>25</v>
      </c>
      <c r="B19" s="49"/>
      <c r="C19" s="49"/>
      <c r="D19" s="49"/>
      <c r="E19" s="170"/>
      <c r="F19" s="51"/>
      <c r="G19" s="68"/>
      <c r="H19" s="68"/>
      <c r="I19" s="68"/>
      <c r="J19" s="68"/>
      <c r="K19" s="68"/>
      <c r="L19" s="68"/>
      <c r="M19" s="68"/>
      <c r="N19" s="49"/>
    </row>
    <row r="20" spans="1:14" s="107" customFormat="1" ht="23.25">
      <c r="A20" s="49" t="s">
        <v>181</v>
      </c>
      <c r="B20" s="49"/>
      <c r="C20" s="49"/>
      <c r="D20" s="49"/>
      <c r="E20" s="170">
        <v>12</v>
      </c>
      <c r="F20" s="51"/>
      <c r="G20" s="63">
        <v>45276809525</v>
      </c>
      <c r="H20" s="63"/>
      <c r="I20" s="63">
        <v>41151348392</v>
      </c>
      <c r="J20" s="63"/>
      <c r="K20" s="63">
        <v>8404606693</v>
      </c>
      <c r="L20" s="63"/>
      <c r="M20" s="63">
        <v>7929511665</v>
      </c>
      <c r="N20" s="49"/>
    </row>
    <row r="21" spans="1:14" s="107" customFormat="1" ht="23.25">
      <c r="A21" s="49" t="s">
        <v>119</v>
      </c>
      <c r="B21" s="49"/>
      <c r="C21" s="61"/>
      <c r="D21" s="61"/>
      <c r="E21" s="174">
        <v>12</v>
      </c>
      <c r="F21" s="62"/>
      <c r="G21" s="63">
        <v>13644189407</v>
      </c>
      <c r="H21" s="63"/>
      <c r="I21" s="63">
        <v>12648561376</v>
      </c>
      <c r="J21" s="63"/>
      <c r="K21" s="63">
        <v>3834010994</v>
      </c>
      <c r="L21" s="63"/>
      <c r="M21" s="63">
        <v>3634773761</v>
      </c>
      <c r="N21" s="49"/>
    </row>
    <row r="22" spans="1:14" s="107" customFormat="1" ht="23.25">
      <c r="A22" s="54" t="s">
        <v>22</v>
      </c>
      <c r="B22" s="49"/>
      <c r="C22" s="49"/>
      <c r="D22" s="49"/>
      <c r="E22" s="174"/>
      <c r="F22" s="51"/>
      <c r="G22" s="67">
        <f>SUM(G20:G21)</f>
        <v>58920998932</v>
      </c>
      <c r="H22" s="68"/>
      <c r="I22" s="67">
        <f>SUM(I20:I21)</f>
        <v>53799909768</v>
      </c>
      <c r="J22" s="68"/>
      <c r="K22" s="67">
        <f>SUM(K20:K21)</f>
        <v>12238617687</v>
      </c>
      <c r="L22" s="68"/>
      <c r="M22" s="67">
        <f>SUM(M20:M21)</f>
        <v>11564285426</v>
      </c>
      <c r="N22" s="49"/>
    </row>
    <row r="23" spans="1:14" s="107" customFormat="1" ht="23.25">
      <c r="A23" s="54" t="s">
        <v>137</v>
      </c>
      <c r="B23" s="49"/>
      <c r="C23" s="49"/>
      <c r="D23" s="49"/>
      <c r="E23" s="174"/>
      <c r="F23" s="51"/>
      <c r="G23" s="49"/>
      <c r="H23" s="49"/>
      <c r="I23" s="49"/>
      <c r="J23" s="49"/>
      <c r="K23" s="49"/>
      <c r="L23" s="49"/>
      <c r="M23" s="49"/>
      <c r="N23" s="49"/>
    </row>
    <row r="24" spans="1:14" s="107" customFormat="1" ht="23.25">
      <c r="A24" s="54" t="s">
        <v>232</v>
      </c>
      <c r="B24" s="49"/>
      <c r="C24" s="49"/>
      <c r="D24" s="49"/>
      <c r="E24" s="174"/>
      <c r="F24" s="51"/>
      <c r="G24" s="63">
        <f>G18-G22</f>
        <v>10205214749</v>
      </c>
      <c r="H24" s="68"/>
      <c r="I24" s="63">
        <f>I18-I22</f>
        <v>10106882876</v>
      </c>
      <c r="J24" s="68"/>
      <c r="K24" s="63">
        <f>K18-K22</f>
        <v>8257657380</v>
      </c>
      <c r="L24" s="68"/>
      <c r="M24" s="63">
        <f>M18-M22</f>
        <v>6127703638</v>
      </c>
      <c r="N24" s="49"/>
    </row>
    <row r="25" spans="1:14" s="107" customFormat="1" ht="23.25">
      <c r="A25" s="77" t="s">
        <v>114</v>
      </c>
      <c r="B25" s="77"/>
      <c r="C25" s="77"/>
      <c r="D25" s="77"/>
      <c r="E25" s="178">
        <v>14</v>
      </c>
      <c r="F25" s="57"/>
      <c r="G25" s="98">
        <v>1369958152</v>
      </c>
      <c r="H25" s="63"/>
      <c r="I25" s="98">
        <v>1258968268</v>
      </c>
      <c r="J25" s="63"/>
      <c r="K25" s="98">
        <v>0</v>
      </c>
      <c r="L25" s="63"/>
      <c r="M25" s="98">
        <v>0</v>
      </c>
      <c r="N25" s="77"/>
    </row>
    <row r="26" spans="1:14" s="107" customFormat="1" ht="23.25">
      <c r="A26" s="54" t="s">
        <v>233</v>
      </c>
      <c r="B26" s="77"/>
      <c r="C26" s="77"/>
      <c r="D26" s="77"/>
      <c r="E26" s="179"/>
      <c r="F26" s="57"/>
      <c r="G26" s="63">
        <f>SUM(G24:G25)</f>
        <v>11575172901</v>
      </c>
      <c r="H26" s="63"/>
      <c r="I26" s="63">
        <f>SUM(I24:I25)</f>
        <v>11365851144</v>
      </c>
      <c r="J26" s="63"/>
      <c r="K26" s="63">
        <f>SUM(K24:K25)</f>
        <v>8257657380</v>
      </c>
      <c r="L26" s="63"/>
      <c r="M26" s="63">
        <f>SUM(M24:M25)</f>
        <v>6127703638</v>
      </c>
      <c r="N26" s="77"/>
    </row>
    <row r="27" spans="1:14" s="107" customFormat="1" ht="23.25">
      <c r="A27" s="49" t="s">
        <v>120</v>
      </c>
      <c r="B27" s="49"/>
      <c r="C27" s="49"/>
      <c r="D27" s="49"/>
      <c r="E27" s="174">
        <v>12</v>
      </c>
      <c r="F27" s="51"/>
      <c r="G27" s="66">
        <v>-881008035</v>
      </c>
      <c r="H27" s="63"/>
      <c r="I27" s="66">
        <v>-1135865592</v>
      </c>
      <c r="J27" s="63"/>
      <c r="K27" s="66">
        <v>-963475555</v>
      </c>
      <c r="L27" s="63"/>
      <c r="M27" s="66">
        <v>-1219901237</v>
      </c>
      <c r="N27" s="49"/>
    </row>
    <row r="28" spans="1:14" s="107" customFormat="1" ht="23.25">
      <c r="A28" s="54" t="s">
        <v>234</v>
      </c>
      <c r="B28" s="49"/>
      <c r="C28" s="49"/>
      <c r="D28" s="49"/>
      <c r="E28" s="174"/>
      <c r="F28" s="51"/>
      <c r="G28" s="68">
        <f>SUM(G26:G27)</f>
        <v>10694164866</v>
      </c>
      <c r="H28" s="68"/>
      <c r="I28" s="68">
        <f>SUM(I26:I27)</f>
        <v>10229985552</v>
      </c>
      <c r="J28" s="68"/>
      <c r="K28" s="68">
        <f>SUM(K26:K27)</f>
        <v>7294181825</v>
      </c>
      <c r="L28" s="68"/>
      <c r="M28" s="68">
        <f>SUM(M26:M27)</f>
        <v>4907802401</v>
      </c>
      <c r="N28" s="49"/>
    </row>
    <row r="29" spans="1:14" s="107" customFormat="1" ht="23.25">
      <c r="A29" s="49" t="s">
        <v>235</v>
      </c>
      <c r="B29" s="49"/>
      <c r="C29" s="49"/>
      <c r="D29" s="49"/>
      <c r="E29" s="174">
        <v>33</v>
      </c>
      <c r="F29" s="51"/>
      <c r="G29" s="68">
        <v>-1922300568</v>
      </c>
      <c r="H29" s="68"/>
      <c r="I29" s="68">
        <v>-1895304981</v>
      </c>
      <c r="J29" s="68"/>
      <c r="K29" s="68">
        <v>-358744037</v>
      </c>
      <c r="L29" s="68"/>
      <c r="M29" s="68">
        <v>-343345229</v>
      </c>
      <c r="N29" s="49"/>
    </row>
    <row r="30" spans="1:14" s="107" customFormat="1" ht="24" thickBot="1">
      <c r="A30" s="54" t="s">
        <v>250</v>
      </c>
      <c r="B30" s="49"/>
      <c r="C30" s="49"/>
      <c r="D30" s="49"/>
      <c r="E30" s="174"/>
      <c r="F30" s="51"/>
      <c r="G30" s="71">
        <f>SUM(G28:G29)</f>
        <v>8771864298</v>
      </c>
      <c r="H30" s="63"/>
      <c r="I30" s="71">
        <f>SUM(I28:I29)</f>
        <v>8334680571</v>
      </c>
      <c r="J30" s="63"/>
      <c r="K30" s="71">
        <f>SUM(K28:K29)</f>
        <v>6935437788</v>
      </c>
      <c r="L30" s="63"/>
      <c r="M30" s="71">
        <f>SUM(M28:M29)</f>
        <v>4564457172</v>
      </c>
      <c r="N30" s="49"/>
    </row>
    <row r="31" spans="1:14" s="107" customFormat="1" ht="8.25" customHeight="1" thickTop="1">
      <c r="A31" s="49"/>
      <c r="B31" s="49"/>
      <c r="C31" s="49"/>
      <c r="D31" s="49"/>
      <c r="E31" s="174"/>
      <c r="F31" s="51"/>
      <c r="G31" s="60"/>
      <c r="H31" s="60"/>
      <c r="I31" s="60"/>
      <c r="J31" s="60"/>
      <c r="K31" s="60"/>
      <c r="L31" s="60"/>
      <c r="M31" s="60"/>
      <c r="N31" s="49"/>
    </row>
    <row r="32" spans="1:14" s="107" customFormat="1" ht="23.25">
      <c r="A32" s="54" t="s">
        <v>182</v>
      </c>
      <c r="B32" s="49"/>
      <c r="C32" s="49"/>
      <c r="D32" s="49"/>
      <c r="E32" s="170"/>
      <c r="F32" s="51"/>
      <c r="G32" s="68"/>
      <c r="H32" s="68"/>
      <c r="I32" s="68"/>
      <c r="J32" s="68"/>
      <c r="K32" s="68"/>
      <c r="L32" s="63"/>
      <c r="M32" s="63"/>
      <c r="N32" s="49"/>
    </row>
    <row r="33" spans="1:16" s="107" customFormat="1" ht="24" thickBot="1">
      <c r="A33" s="49" t="s">
        <v>176</v>
      </c>
      <c r="B33" s="49"/>
      <c r="C33" s="49"/>
      <c r="D33" s="49"/>
      <c r="E33" s="170"/>
      <c r="F33" s="51"/>
      <c r="G33" s="63">
        <f>+G30-G34</f>
        <v>8386477660</v>
      </c>
      <c r="H33" s="63"/>
      <c r="I33" s="63">
        <f>+I30-I34</f>
        <v>8020716358</v>
      </c>
      <c r="J33" s="68"/>
      <c r="K33" s="76">
        <f>K30</f>
        <v>6935437788</v>
      </c>
      <c r="L33" s="68"/>
      <c r="M33" s="76">
        <f>M30</f>
        <v>4564457172</v>
      </c>
      <c r="N33" s="49"/>
      <c r="P33" s="195"/>
    </row>
    <row r="34" spans="1:14" s="107" customFormat="1" ht="24" thickTop="1">
      <c r="A34" s="49" t="s">
        <v>154</v>
      </c>
      <c r="B34" s="49"/>
      <c r="C34" s="49"/>
      <c r="D34" s="49"/>
      <c r="E34" s="170"/>
      <c r="F34" s="51"/>
      <c r="G34" s="66">
        <v>385386638</v>
      </c>
      <c r="H34" s="63"/>
      <c r="I34" s="66">
        <v>313964213</v>
      </c>
      <c r="J34" s="68"/>
      <c r="K34" s="123"/>
      <c r="L34" s="68"/>
      <c r="M34" s="68"/>
      <c r="N34" s="49"/>
    </row>
    <row r="35" spans="1:14" s="107" customFormat="1" ht="24" thickBot="1">
      <c r="A35" s="49"/>
      <c r="B35" s="49"/>
      <c r="C35" s="49"/>
      <c r="D35" s="49"/>
      <c r="E35" s="170"/>
      <c r="F35" s="51"/>
      <c r="G35" s="115">
        <f>SUM(G33:G34)</f>
        <v>8771864298</v>
      </c>
      <c r="H35" s="63"/>
      <c r="I35" s="115">
        <f>SUM(I33:I34)</f>
        <v>8334680571</v>
      </c>
      <c r="J35" s="68"/>
      <c r="K35" s="101"/>
      <c r="L35" s="68"/>
      <c r="M35" s="68"/>
      <c r="N35" s="49"/>
    </row>
    <row r="36" spans="1:14" s="107" customFormat="1" ht="6" customHeight="1" thickTop="1">
      <c r="A36" s="49"/>
      <c r="B36" s="49"/>
      <c r="C36" s="49"/>
      <c r="D36" s="49"/>
      <c r="E36" s="170"/>
      <c r="F36" s="51"/>
      <c r="G36" s="101"/>
      <c r="H36" s="63"/>
      <c r="I36" s="101"/>
      <c r="J36" s="68"/>
      <c r="K36" s="101"/>
      <c r="L36" s="68"/>
      <c r="M36" s="68"/>
      <c r="N36" s="49"/>
    </row>
    <row r="37" spans="1:14" s="107" customFormat="1" ht="23.25">
      <c r="A37" s="54" t="s">
        <v>190</v>
      </c>
      <c r="B37" s="54"/>
      <c r="C37" s="49"/>
      <c r="D37" s="49"/>
      <c r="E37" s="170">
        <v>34</v>
      </c>
      <c r="F37" s="51"/>
      <c r="G37" s="55"/>
      <c r="H37" s="55"/>
      <c r="I37" s="55"/>
      <c r="J37" s="55"/>
      <c r="K37" s="55"/>
      <c r="L37" s="55"/>
      <c r="M37" s="55"/>
      <c r="N37" s="49"/>
    </row>
    <row r="38" spans="1:14" s="107" customFormat="1" ht="24" thickBot="1">
      <c r="A38" s="49" t="s">
        <v>244</v>
      </c>
      <c r="B38" s="49"/>
      <c r="C38" s="49"/>
      <c r="D38" s="49"/>
      <c r="E38" s="170"/>
      <c r="F38" s="51"/>
      <c r="G38" s="102">
        <f>G33/G40</f>
        <v>0.5413789418584218</v>
      </c>
      <c r="H38" s="103"/>
      <c r="I38" s="102">
        <f>I33/I40</f>
        <v>0.517767662525506</v>
      </c>
      <c r="J38" s="103"/>
      <c r="K38" s="102">
        <f>K33/K40</f>
        <v>0.4477088145003601</v>
      </c>
      <c r="L38" s="103"/>
      <c r="M38" s="102">
        <f>M33/M40</f>
        <v>0.294653022892026</v>
      </c>
      <c r="N38" s="49"/>
    </row>
    <row r="39" spans="1:14" s="107" customFormat="1" ht="6.75" customHeight="1" thickTop="1">
      <c r="A39" s="49"/>
      <c r="B39" s="49"/>
      <c r="C39" s="49"/>
      <c r="D39" s="49"/>
      <c r="E39" s="174"/>
      <c r="F39" s="51"/>
      <c r="G39" s="60"/>
      <c r="H39" s="60"/>
      <c r="I39" s="60"/>
      <c r="J39" s="60"/>
      <c r="K39" s="60"/>
      <c r="L39" s="60"/>
      <c r="M39" s="60"/>
      <c r="N39" s="49"/>
    </row>
    <row r="40" spans="1:14" s="107" customFormat="1" ht="24" thickBot="1">
      <c r="A40" s="77" t="s">
        <v>39</v>
      </c>
      <c r="B40" s="77"/>
      <c r="C40" s="77"/>
      <c r="D40" s="77"/>
      <c r="E40" s="174"/>
      <c r="F40" s="57"/>
      <c r="G40" s="76">
        <v>15490956540</v>
      </c>
      <c r="H40" s="63"/>
      <c r="I40" s="76">
        <v>15490956540</v>
      </c>
      <c r="J40" s="63"/>
      <c r="K40" s="76">
        <v>15490956540</v>
      </c>
      <c r="L40" s="63"/>
      <c r="M40" s="76">
        <v>15490956540</v>
      </c>
      <c r="N40" s="49"/>
    </row>
    <row r="41" spans="1:14" s="107" customFormat="1" ht="9" customHeight="1" thickTop="1">
      <c r="A41" s="77"/>
      <c r="B41" s="77"/>
      <c r="C41" s="77"/>
      <c r="D41" s="77"/>
      <c r="E41" s="174"/>
      <c r="F41" s="57"/>
      <c r="G41" s="63"/>
      <c r="H41" s="63"/>
      <c r="I41" s="63"/>
      <c r="J41" s="63"/>
      <c r="K41" s="63"/>
      <c r="L41" s="63"/>
      <c r="M41" s="63"/>
      <c r="N41" s="49"/>
    </row>
    <row r="42" spans="1:14" s="107" customFormat="1" ht="23.25">
      <c r="A42" s="49" t="s">
        <v>40</v>
      </c>
      <c r="B42" s="77"/>
      <c r="C42" s="77"/>
      <c r="D42" s="77"/>
      <c r="E42" s="174"/>
      <c r="F42" s="57"/>
      <c r="G42" s="63"/>
      <c r="H42" s="63"/>
      <c r="I42" s="63"/>
      <c r="J42" s="63"/>
      <c r="K42" s="63"/>
      <c r="L42" s="63"/>
      <c r="M42" s="63"/>
      <c r="N42" s="49"/>
    </row>
    <row r="43" spans="1:14" s="107" customFormat="1" ht="23.25">
      <c r="A43" s="49"/>
      <c r="B43" s="77"/>
      <c r="C43" s="77"/>
      <c r="D43" s="77"/>
      <c r="E43" s="174"/>
      <c r="F43" s="57"/>
      <c r="G43" s="63"/>
      <c r="H43" s="63"/>
      <c r="I43" s="63"/>
      <c r="J43" s="63"/>
      <c r="K43" s="63"/>
      <c r="L43" s="63"/>
      <c r="M43" s="63"/>
      <c r="N43" s="49"/>
    </row>
    <row r="44" spans="1:14" s="107" customFormat="1" ht="23.25">
      <c r="A44" s="49"/>
      <c r="B44" s="77"/>
      <c r="C44" s="77"/>
      <c r="D44" s="77"/>
      <c r="E44" s="174"/>
      <c r="F44" s="57"/>
      <c r="G44" s="63"/>
      <c r="H44" s="63"/>
      <c r="I44" s="63"/>
      <c r="J44" s="63"/>
      <c r="K44" s="63"/>
      <c r="L44" s="63"/>
      <c r="M44" s="63"/>
      <c r="N44" s="49"/>
    </row>
    <row r="45" spans="1:14" s="107" customFormat="1" ht="23.25">
      <c r="A45" s="49"/>
      <c r="B45" s="77"/>
      <c r="C45" s="77"/>
      <c r="D45" s="77"/>
      <c r="E45" s="174"/>
      <c r="F45" s="57"/>
      <c r="G45" s="63"/>
      <c r="H45" s="63"/>
      <c r="I45" s="63"/>
      <c r="J45" s="63"/>
      <c r="K45" s="63"/>
      <c r="L45" s="63"/>
      <c r="M45" s="63"/>
      <c r="N45" s="49"/>
    </row>
    <row r="46" spans="1:14" s="107" customFormat="1" ht="23.25">
      <c r="A46" s="49"/>
      <c r="B46" s="77"/>
      <c r="C46" s="77"/>
      <c r="D46" s="77"/>
      <c r="E46" s="174"/>
      <c r="F46" s="57"/>
      <c r="G46" s="63"/>
      <c r="H46" s="63"/>
      <c r="I46" s="63"/>
      <c r="J46" s="63"/>
      <c r="K46" s="63"/>
      <c r="L46" s="63"/>
      <c r="M46" s="63"/>
      <c r="N46" s="49"/>
    </row>
    <row r="47" spans="1:14" s="107" customFormat="1" ht="23.25">
      <c r="A47" s="49"/>
      <c r="B47" s="77"/>
      <c r="C47" s="77"/>
      <c r="D47" s="77"/>
      <c r="E47" s="174"/>
      <c r="F47" s="57"/>
      <c r="G47" s="63"/>
      <c r="H47" s="63"/>
      <c r="I47" s="63"/>
      <c r="J47" s="63"/>
      <c r="K47" s="63"/>
      <c r="L47" s="63"/>
      <c r="M47" s="63"/>
      <c r="N47" s="49"/>
    </row>
    <row r="48" spans="2:13" s="107" customFormat="1" ht="32.25" customHeight="1">
      <c r="B48" s="106"/>
      <c r="C48" s="106"/>
      <c r="D48" s="106"/>
      <c r="E48" s="170"/>
      <c r="F48" s="108"/>
      <c r="G48" s="109"/>
      <c r="H48" s="109"/>
      <c r="I48" s="109"/>
      <c r="J48" s="109"/>
      <c r="K48" s="109"/>
      <c r="L48" s="109"/>
      <c r="M48" s="182" t="s">
        <v>253</v>
      </c>
    </row>
    <row r="49" spans="1:14" s="107" customFormat="1" ht="23.25">
      <c r="A49" s="48" t="s">
        <v>41</v>
      </c>
      <c r="B49" s="48"/>
      <c r="C49" s="48"/>
      <c r="D49" s="48"/>
      <c r="E49" s="180"/>
      <c r="F49" s="48"/>
      <c r="G49" s="48"/>
      <c r="H49" s="48"/>
      <c r="I49" s="48"/>
      <c r="J49" s="48"/>
      <c r="K49" s="48"/>
      <c r="L49" s="48"/>
      <c r="M49" s="48"/>
      <c r="N49" s="49"/>
    </row>
    <row r="50" spans="1:14" s="107" customFormat="1" ht="23.25">
      <c r="A50" s="48" t="s">
        <v>155</v>
      </c>
      <c r="B50" s="48"/>
      <c r="C50" s="48"/>
      <c r="D50" s="48"/>
      <c r="E50" s="180"/>
      <c r="F50" s="48"/>
      <c r="G50" s="48"/>
      <c r="H50" s="48"/>
      <c r="I50" s="48"/>
      <c r="J50" s="48"/>
      <c r="K50" s="48"/>
      <c r="L50" s="48"/>
      <c r="M50" s="48"/>
      <c r="N50" s="49"/>
    </row>
    <row r="51" spans="1:14" s="107" customFormat="1" ht="23.25">
      <c r="A51" s="48" t="s">
        <v>291</v>
      </c>
      <c r="B51" s="48"/>
      <c r="C51" s="48"/>
      <c r="D51" s="48"/>
      <c r="E51" s="180"/>
      <c r="F51" s="48"/>
      <c r="G51" s="48"/>
      <c r="H51" s="48"/>
      <c r="I51" s="48"/>
      <c r="J51" s="48"/>
      <c r="K51" s="48"/>
      <c r="L51" s="48"/>
      <c r="M51" s="48"/>
      <c r="N51" s="49"/>
    </row>
    <row r="52" spans="1:14" s="107" customFormat="1" ht="23.25">
      <c r="A52" s="49"/>
      <c r="B52" s="49"/>
      <c r="C52" s="52"/>
      <c r="D52" s="52"/>
      <c r="E52" s="181"/>
      <c r="F52" s="51"/>
      <c r="G52" s="52"/>
      <c r="H52" s="52"/>
      <c r="I52" s="52"/>
      <c r="J52" s="52"/>
      <c r="K52" s="55"/>
      <c r="L52" s="55"/>
      <c r="M52" s="82" t="s">
        <v>249</v>
      </c>
      <c r="N52" s="49"/>
    </row>
    <row r="53" spans="1:14" s="107" customFormat="1" ht="23.25">
      <c r="A53" s="54"/>
      <c r="B53" s="54"/>
      <c r="C53" s="54"/>
      <c r="D53" s="54"/>
      <c r="E53" s="54"/>
      <c r="F53" s="54"/>
      <c r="G53" s="199" t="s">
        <v>33</v>
      </c>
      <c r="H53" s="199"/>
      <c r="I53" s="199"/>
      <c r="J53" s="60"/>
      <c r="K53" s="199" t="s">
        <v>105</v>
      </c>
      <c r="L53" s="199"/>
      <c r="M53" s="199"/>
      <c r="N53" s="199"/>
    </row>
    <row r="54" spans="1:14" s="107" customFormat="1" ht="23.25">
      <c r="A54" s="49"/>
      <c r="B54" s="49"/>
      <c r="C54" s="49"/>
      <c r="D54" s="49"/>
      <c r="E54" s="56" t="s">
        <v>26</v>
      </c>
      <c r="F54" s="49"/>
      <c r="G54" s="85">
        <v>2559</v>
      </c>
      <c r="H54" s="73"/>
      <c r="I54" s="85">
        <v>2558</v>
      </c>
      <c r="J54" s="58"/>
      <c r="K54" s="85">
        <v>2559</v>
      </c>
      <c r="L54" s="73"/>
      <c r="M54" s="85">
        <v>2558</v>
      </c>
      <c r="N54" s="49"/>
    </row>
    <row r="55" spans="1:14" s="107" customFormat="1" ht="23.25">
      <c r="A55" s="49"/>
      <c r="B55" s="49"/>
      <c r="C55" s="49"/>
      <c r="D55" s="49"/>
      <c r="E55" s="56"/>
      <c r="F55" s="49"/>
      <c r="G55" s="73"/>
      <c r="H55" s="73"/>
      <c r="I55" s="57" t="s">
        <v>298</v>
      </c>
      <c r="J55" s="58"/>
      <c r="K55" s="73"/>
      <c r="L55" s="73"/>
      <c r="M55" s="57" t="s">
        <v>298</v>
      </c>
      <c r="N55" s="49"/>
    </row>
    <row r="56" spans="1:14" s="107" customFormat="1" ht="23.25">
      <c r="A56" s="87" t="s">
        <v>250</v>
      </c>
      <c r="B56" s="55"/>
      <c r="C56" s="88"/>
      <c r="D56" s="89"/>
      <c r="E56" s="90"/>
      <c r="F56" s="91"/>
      <c r="G56" s="112">
        <f>G30</f>
        <v>8771864298</v>
      </c>
      <c r="H56" s="92"/>
      <c r="I56" s="112">
        <f>I30</f>
        <v>8334680571</v>
      </c>
      <c r="J56" s="93"/>
      <c r="K56" s="112">
        <f>K30</f>
        <v>6935437788</v>
      </c>
      <c r="L56" s="55"/>
      <c r="M56" s="112">
        <f>M30</f>
        <v>4564457172</v>
      </c>
      <c r="N56" s="55"/>
    </row>
    <row r="57" spans="1:14" s="107" customFormat="1" ht="23.25">
      <c r="A57" s="87"/>
      <c r="B57" s="55"/>
      <c r="C57" s="88"/>
      <c r="D57" s="89"/>
      <c r="E57" s="90"/>
      <c r="F57" s="91"/>
      <c r="G57" s="94"/>
      <c r="H57" s="92"/>
      <c r="I57" s="94"/>
      <c r="J57" s="93"/>
      <c r="K57" s="94"/>
      <c r="L57" s="55"/>
      <c r="M57" s="94"/>
      <c r="N57" s="55"/>
    </row>
    <row r="58" spans="1:14" s="107" customFormat="1" ht="23.25">
      <c r="A58" s="87" t="s">
        <v>156</v>
      </c>
      <c r="B58" s="55"/>
      <c r="C58" s="88"/>
      <c r="D58" s="89"/>
      <c r="E58" s="90"/>
      <c r="F58" s="91"/>
      <c r="G58" s="94"/>
      <c r="H58" s="92"/>
      <c r="I58" s="94"/>
      <c r="J58" s="93"/>
      <c r="K58" s="94"/>
      <c r="L58" s="55"/>
      <c r="M58" s="94"/>
      <c r="N58" s="55"/>
    </row>
    <row r="59" spans="1:14" s="107" customFormat="1" ht="23.25">
      <c r="A59" s="173" t="s">
        <v>275</v>
      </c>
      <c r="B59" s="55"/>
      <c r="C59" s="165"/>
      <c r="D59" s="166"/>
      <c r="E59" s="94"/>
      <c r="F59" s="167"/>
      <c r="G59" s="94"/>
      <c r="H59" s="92"/>
      <c r="I59" s="94"/>
      <c r="J59" s="93"/>
      <c r="K59" s="94"/>
      <c r="L59" s="55"/>
      <c r="M59" s="94"/>
      <c r="N59" s="55"/>
    </row>
    <row r="60" spans="1:14" s="107" customFormat="1" ht="23.25">
      <c r="A60" s="95" t="s">
        <v>317</v>
      </c>
      <c r="B60" s="55"/>
      <c r="C60" s="165"/>
      <c r="D60" s="166"/>
      <c r="E60" s="94"/>
      <c r="F60" s="167"/>
      <c r="G60" s="94"/>
      <c r="H60" s="92"/>
      <c r="I60" s="94"/>
      <c r="J60" s="93"/>
      <c r="K60" s="94"/>
      <c r="L60" s="55"/>
      <c r="M60" s="94"/>
      <c r="N60" s="55"/>
    </row>
    <row r="61" spans="1:14" s="107" customFormat="1" ht="23.25">
      <c r="A61" s="95"/>
      <c r="B61" s="55" t="s">
        <v>276</v>
      </c>
      <c r="C61" s="88"/>
      <c r="D61" s="89"/>
      <c r="E61" s="174">
        <v>16</v>
      </c>
      <c r="F61" s="91"/>
      <c r="G61" s="94">
        <v>33315720</v>
      </c>
      <c r="H61" s="92"/>
      <c r="I61" s="94">
        <v>78176021</v>
      </c>
      <c r="J61" s="93"/>
      <c r="K61" s="94">
        <v>-59774927</v>
      </c>
      <c r="L61" s="55"/>
      <c r="M61" s="94">
        <v>86163342</v>
      </c>
      <c r="N61" s="55"/>
    </row>
    <row r="62" spans="1:14" s="107" customFormat="1" ht="23.25">
      <c r="A62" s="95" t="s">
        <v>214</v>
      </c>
      <c r="B62" s="55"/>
      <c r="C62" s="88"/>
      <c r="D62" s="89"/>
      <c r="E62" s="90"/>
      <c r="F62" s="91"/>
      <c r="G62" s="94"/>
      <c r="H62" s="92"/>
      <c r="I62" s="94"/>
      <c r="J62" s="93"/>
      <c r="K62" s="94"/>
      <c r="L62" s="55"/>
      <c r="M62" s="94"/>
      <c r="N62" s="55"/>
    </row>
    <row r="63" spans="1:14" s="107" customFormat="1" ht="23.25">
      <c r="A63" s="95" t="s">
        <v>215</v>
      </c>
      <c r="B63" s="55"/>
      <c r="C63" s="88"/>
      <c r="D63" s="89"/>
      <c r="E63" s="62"/>
      <c r="F63" s="91"/>
      <c r="G63" s="94">
        <v>-6844480</v>
      </c>
      <c r="H63" s="92"/>
      <c r="I63" s="94">
        <v>91035792</v>
      </c>
      <c r="J63" s="93"/>
      <c r="K63" s="94">
        <v>0</v>
      </c>
      <c r="L63" s="60"/>
      <c r="M63" s="94">
        <v>0</v>
      </c>
      <c r="N63" s="55"/>
    </row>
    <row r="64" spans="1:14" s="107" customFormat="1" ht="23.25">
      <c r="A64" s="95" t="s">
        <v>171</v>
      </c>
      <c r="B64" s="55"/>
      <c r="C64" s="88"/>
      <c r="D64" s="89"/>
      <c r="E64" s="174">
        <v>14</v>
      </c>
      <c r="F64" s="91"/>
      <c r="G64" s="112">
        <v>440392219</v>
      </c>
      <c r="H64" s="92"/>
      <c r="I64" s="112">
        <v>-53713502</v>
      </c>
      <c r="J64" s="93"/>
      <c r="K64" s="112">
        <v>0</v>
      </c>
      <c r="L64" s="55"/>
      <c r="M64" s="112">
        <v>0</v>
      </c>
      <c r="N64" s="55"/>
    </row>
    <row r="65" spans="1:14" s="107" customFormat="1" ht="23.25">
      <c r="A65" s="173" t="s">
        <v>275</v>
      </c>
      <c r="B65" s="55"/>
      <c r="C65" s="88"/>
      <c r="D65" s="89"/>
      <c r="E65" s="62"/>
      <c r="F65" s="91"/>
      <c r="G65" s="94"/>
      <c r="H65" s="92"/>
      <c r="I65" s="94"/>
      <c r="J65" s="93"/>
      <c r="K65" s="94"/>
      <c r="L65" s="55"/>
      <c r="M65" s="94"/>
      <c r="N65" s="55"/>
    </row>
    <row r="66" spans="1:14" s="107" customFormat="1" ht="23.25">
      <c r="A66" s="95"/>
      <c r="B66" s="168" t="s">
        <v>277</v>
      </c>
      <c r="C66" s="88"/>
      <c r="D66" s="89"/>
      <c r="E66" s="62"/>
      <c r="F66" s="91"/>
      <c r="G66" s="112">
        <f>SUM(G61:G64)</f>
        <v>466863459</v>
      </c>
      <c r="H66" s="92"/>
      <c r="I66" s="112">
        <f>SUM(I61:I64)</f>
        <v>115498311</v>
      </c>
      <c r="J66" s="93"/>
      <c r="K66" s="112">
        <f>SUM(K61:K64)</f>
        <v>-59774927</v>
      </c>
      <c r="L66" s="55"/>
      <c r="M66" s="112">
        <f>SUM(M61:M64)</f>
        <v>86163342</v>
      </c>
      <c r="N66" s="55"/>
    </row>
    <row r="67" spans="1:14" s="107" customFormat="1" ht="23.25">
      <c r="A67" s="173" t="s">
        <v>278</v>
      </c>
      <c r="B67" s="55"/>
      <c r="C67" s="88"/>
      <c r="D67" s="89"/>
      <c r="E67" s="62"/>
      <c r="F67" s="91"/>
      <c r="G67" s="94"/>
      <c r="H67" s="92"/>
      <c r="I67" s="94"/>
      <c r="J67" s="93"/>
      <c r="K67" s="94"/>
      <c r="L67" s="55"/>
      <c r="M67" s="94"/>
      <c r="N67" s="55"/>
    </row>
    <row r="68" spans="1:14" s="107" customFormat="1" ht="23.25">
      <c r="A68" s="55" t="s">
        <v>281</v>
      </c>
      <c r="B68" s="55"/>
      <c r="C68" s="88"/>
      <c r="D68" s="89"/>
      <c r="E68" s="172"/>
      <c r="F68" s="91"/>
      <c r="G68" s="94"/>
      <c r="H68" s="92"/>
      <c r="I68" s="94"/>
      <c r="J68" s="93"/>
      <c r="K68" s="94"/>
      <c r="L68" s="55"/>
      <c r="M68" s="94"/>
      <c r="N68" s="55"/>
    </row>
    <row r="69" spans="1:14" s="107" customFormat="1" ht="23.25">
      <c r="A69" s="55" t="s">
        <v>279</v>
      </c>
      <c r="B69" s="55"/>
      <c r="C69" s="55"/>
      <c r="D69" s="55"/>
      <c r="E69" s="62"/>
      <c r="F69" s="55"/>
      <c r="G69" s="94">
        <v>0</v>
      </c>
      <c r="H69" s="55"/>
      <c r="I69" s="94">
        <v>-27906658</v>
      </c>
      <c r="J69" s="55"/>
      <c r="K69" s="94">
        <v>0</v>
      </c>
      <c r="L69" s="55"/>
      <c r="M69" s="94">
        <v>-63908037</v>
      </c>
      <c r="N69" s="55"/>
    </row>
    <row r="70" spans="1:14" s="107" customFormat="1" ht="23.25">
      <c r="A70" s="95" t="s">
        <v>280</v>
      </c>
      <c r="B70" s="55"/>
      <c r="C70" s="88"/>
      <c r="D70" s="89"/>
      <c r="E70" s="174">
        <v>18</v>
      </c>
      <c r="F70" s="91"/>
      <c r="G70" s="112">
        <v>39232196</v>
      </c>
      <c r="H70" s="92"/>
      <c r="I70" s="112">
        <v>2541276981</v>
      </c>
      <c r="J70" s="93"/>
      <c r="K70" s="112">
        <v>0</v>
      </c>
      <c r="L70" s="55"/>
      <c r="M70" s="112">
        <v>0</v>
      </c>
      <c r="N70" s="55"/>
    </row>
    <row r="71" spans="1:14" s="107" customFormat="1" ht="23.25">
      <c r="A71" s="95" t="s">
        <v>278</v>
      </c>
      <c r="B71" s="55"/>
      <c r="C71" s="88"/>
      <c r="D71" s="89"/>
      <c r="E71" s="90"/>
      <c r="F71" s="91"/>
      <c r="G71" s="94"/>
      <c r="H71" s="92"/>
      <c r="I71" s="94"/>
      <c r="J71" s="93"/>
      <c r="K71" s="94"/>
      <c r="L71" s="55"/>
      <c r="M71" s="94"/>
      <c r="N71" s="55"/>
    </row>
    <row r="72" spans="1:14" s="107" customFormat="1" ht="23.25">
      <c r="A72" s="95"/>
      <c r="B72" s="168" t="s">
        <v>277</v>
      </c>
      <c r="C72" s="88"/>
      <c r="D72" s="89"/>
      <c r="E72" s="90"/>
      <c r="F72" s="91"/>
      <c r="G72" s="94">
        <f>SUM(G69:G70)</f>
        <v>39232196</v>
      </c>
      <c r="H72" s="92"/>
      <c r="I72" s="94">
        <f>SUM(I69:I70)</f>
        <v>2513370323</v>
      </c>
      <c r="J72" s="93"/>
      <c r="K72" s="94">
        <f>SUM(K69:K70)</f>
        <v>0</v>
      </c>
      <c r="L72" s="55"/>
      <c r="M72" s="94">
        <f>SUM(M69:M70)</f>
        <v>-63908037</v>
      </c>
      <c r="N72" s="55"/>
    </row>
    <row r="73" spans="1:14" s="107" customFormat="1" ht="23.25">
      <c r="A73" s="87" t="s">
        <v>251</v>
      </c>
      <c r="B73" s="55"/>
      <c r="C73" s="88"/>
      <c r="D73" s="89"/>
      <c r="E73" s="90"/>
      <c r="F73" s="91"/>
      <c r="G73" s="113">
        <f>G66+G72</f>
        <v>506095655</v>
      </c>
      <c r="H73" s="92"/>
      <c r="I73" s="113">
        <f>I66+I72</f>
        <v>2628868634</v>
      </c>
      <c r="J73" s="93"/>
      <c r="K73" s="113">
        <f>K66+K72</f>
        <v>-59774927</v>
      </c>
      <c r="L73" s="55"/>
      <c r="M73" s="113">
        <f>M66+M72</f>
        <v>22255305</v>
      </c>
      <c r="N73" s="55"/>
    </row>
    <row r="74" spans="1:14" s="107" customFormat="1" ht="23.25">
      <c r="A74" s="87"/>
      <c r="B74" s="55"/>
      <c r="C74" s="88"/>
      <c r="D74" s="89"/>
      <c r="E74" s="90"/>
      <c r="F74" s="91"/>
      <c r="G74" s="94"/>
      <c r="H74" s="92"/>
      <c r="I74" s="94"/>
      <c r="J74" s="93"/>
      <c r="K74" s="94"/>
      <c r="L74" s="55"/>
      <c r="M74" s="94"/>
      <c r="N74" s="55"/>
    </row>
    <row r="75" spans="1:14" s="107" customFormat="1" ht="24" thickBot="1">
      <c r="A75" s="87" t="s">
        <v>252</v>
      </c>
      <c r="B75" s="55"/>
      <c r="C75" s="88"/>
      <c r="D75" s="89"/>
      <c r="E75" s="90"/>
      <c r="F75" s="91"/>
      <c r="G75" s="114">
        <f>G56+G73</f>
        <v>9277959953</v>
      </c>
      <c r="H75" s="92"/>
      <c r="I75" s="114">
        <f>I56+I73</f>
        <v>10963549205</v>
      </c>
      <c r="J75" s="93"/>
      <c r="K75" s="114">
        <f>K56+K73</f>
        <v>6875662861</v>
      </c>
      <c r="L75" s="55"/>
      <c r="M75" s="114">
        <f>M56+M73</f>
        <v>4586712477</v>
      </c>
      <c r="N75" s="55"/>
    </row>
    <row r="76" spans="1:14" s="107" customFormat="1" ht="24" thickTop="1">
      <c r="A76" s="87"/>
      <c r="B76" s="55"/>
      <c r="C76" s="88"/>
      <c r="D76" s="89"/>
      <c r="E76" s="90"/>
      <c r="F76" s="91"/>
      <c r="G76" s="94"/>
      <c r="H76" s="92"/>
      <c r="I76" s="94"/>
      <c r="J76" s="93"/>
      <c r="K76" s="94"/>
      <c r="L76" s="55"/>
      <c r="M76" s="94"/>
      <c r="N76" s="55"/>
    </row>
    <row r="77" spans="1:14" s="107" customFormat="1" ht="23.25">
      <c r="A77" s="87" t="s">
        <v>157</v>
      </c>
      <c r="B77" s="55"/>
      <c r="C77" s="88"/>
      <c r="D77" s="89"/>
      <c r="E77" s="90"/>
      <c r="F77" s="91"/>
      <c r="G77" s="94"/>
      <c r="H77" s="92"/>
      <c r="I77" s="94"/>
      <c r="J77" s="93"/>
      <c r="K77" s="94"/>
      <c r="L77" s="55"/>
      <c r="M77" s="94"/>
      <c r="N77" s="55"/>
    </row>
    <row r="78" spans="1:14" s="107" customFormat="1" ht="24" thickBot="1">
      <c r="A78" s="96" t="str">
        <f>A33</f>
        <v>ส่วนที่เป็นของผู้ถือหุ้นของบริษัทฯ</v>
      </c>
      <c r="B78" s="55"/>
      <c r="C78" s="88"/>
      <c r="D78" s="89"/>
      <c r="E78" s="90"/>
      <c r="F78" s="91"/>
      <c r="G78" s="94">
        <f>G80-G79</f>
        <v>8879699385</v>
      </c>
      <c r="H78" s="92"/>
      <c r="I78" s="94">
        <f>I80-I79</f>
        <v>10571140511</v>
      </c>
      <c r="J78" s="93"/>
      <c r="K78" s="76">
        <f>K75</f>
        <v>6875662861</v>
      </c>
      <c r="L78" s="68"/>
      <c r="M78" s="76">
        <f>M75</f>
        <v>4586712477</v>
      </c>
      <c r="N78" s="55"/>
    </row>
    <row r="79" spans="1:14" s="107" customFormat="1" ht="24" thickTop="1">
      <c r="A79" s="96" t="str">
        <f>A34</f>
        <v>ส่วนที่เป็นของผู้มีส่วนได้เสียที่ไม่มีอำนาจควบคุมของบริษัทย่อย</v>
      </c>
      <c r="B79" s="55"/>
      <c r="C79" s="88"/>
      <c r="D79" s="89"/>
      <c r="E79" s="90"/>
      <c r="F79" s="91"/>
      <c r="G79" s="112">
        <v>398260568</v>
      </c>
      <c r="H79" s="92"/>
      <c r="I79" s="112">
        <v>392408694</v>
      </c>
      <c r="J79" s="93"/>
      <c r="K79" s="68"/>
      <c r="L79" s="68"/>
      <c r="M79" s="68"/>
      <c r="N79" s="55"/>
    </row>
    <row r="80" spans="1:14" s="107" customFormat="1" ht="24" thickBot="1">
      <c r="A80" s="87"/>
      <c r="B80" s="55"/>
      <c r="C80" s="88"/>
      <c r="D80" s="89"/>
      <c r="E80" s="90"/>
      <c r="F80" s="91"/>
      <c r="G80" s="116">
        <f>G75</f>
        <v>9277959953</v>
      </c>
      <c r="H80" s="92"/>
      <c r="I80" s="116">
        <f>I75</f>
        <v>10963549205</v>
      </c>
      <c r="J80" s="93"/>
      <c r="K80" s="68"/>
      <c r="L80" s="68"/>
      <c r="M80" s="68"/>
      <c r="N80" s="55"/>
    </row>
    <row r="81" spans="1:14" s="107" customFormat="1" ht="24" thickTop="1">
      <c r="A81" s="87"/>
      <c r="B81" s="55"/>
      <c r="C81" s="88"/>
      <c r="D81" s="89"/>
      <c r="E81" s="90"/>
      <c r="F81" s="91"/>
      <c r="G81" s="94"/>
      <c r="H81" s="92"/>
      <c r="I81" s="94"/>
      <c r="J81" s="93"/>
      <c r="K81" s="94"/>
      <c r="L81" s="55"/>
      <c r="M81" s="94"/>
      <c r="N81" s="55"/>
    </row>
    <row r="82" spans="1:14" s="107" customFormat="1" ht="23.25">
      <c r="A82" s="49" t="s">
        <v>40</v>
      </c>
      <c r="B82" s="49"/>
      <c r="C82" s="49"/>
      <c r="D82" s="49"/>
      <c r="E82" s="56"/>
      <c r="F82" s="49"/>
      <c r="G82" s="122"/>
      <c r="H82" s="73"/>
      <c r="I82" s="51"/>
      <c r="J82" s="58"/>
      <c r="K82" s="73"/>
      <c r="L82" s="73"/>
      <c r="M82" s="51"/>
      <c r="N82" s="49"/>
    </row>
    <row r="83" spans="1:14" s="107" customFormat="1" ht="23.25">
      <c r="A83" s="49"/>
      <c r="B83" s="49"/>
      <c r="C83" s="49"/>
      <c r="D83" s="49"/>
      <c r="E83" s="56"/>
      <c r="F83" s="49"/>
      <c r="G83" s="122"/>
      <c r="H83" s="73"/>
      <c r="I83" s="51"/>
      <c r="J83" s="58"/>
      <c r="K83" s="122"/>
      <c r="L83" s="73"/>
      <c r="M83" s="51"/>
      <c r="N83" s="49"/>
    </row>
    <row r="84" spans="1:14" s="107" customFormat="1" ht="23.25">
      <c r="A84" s="49"/>
      <c r="B84" s="49"/>
      <c r="C84" s="49"/>
      <c r="D84" s="49"/>
      <c r="E84" s="56"/>
      <c r="F84" s="49"/>
      <c r="G84" s="122"/>
      <c r="H84" s="73"/>
      <c r="I84" s="51"/>
      <c r="J84" s="58"/>
      <c r="K84" s="122"/>
      <c r="L84" s="73"/>
      <c r="M84" s="51"/>
      <c r="N84" s="49"/>
    </row>
    <row r="85" spans="1:14" s="107" customFormat="1" ht="23.25">
      <c r="A85" s="49"/>
      <c r="B85" s="49"/>
      <c r="C85" s="49"/>
      <c r="D85" s="49"/>
      <c r="E85" s="56"/>
      <c r="F85" s="49"/>
      <c r="G85" s="122"/>
      <c r="H85" s="73"/>
      <c r="I85" s="51"/>
      <c r="J85" s="58"/>
      <c r="K85" s="122"/>
      <c r="L85" s="73"/>
      <c r="M85" s="51"/>
      <c r="N85" s="49"/>
    </row>
    <row r="86" spans="1:14" s="107" customFormat="1" ht="20.25" customHeight="1">
      <c r="A86" s="49"/>
      <c r="B86" s="49"/>
      <c r="C86" s="49"/>
      <c r="D86" s="49"/>
      <c r="E86" s="56"/>
      <c r="F86" s="49"/>
      <c r="G86" s="122"/>
      <c r="H86" s="73"/>
      <c r="I86" s="51"/>
      <c r="J86" s="58"/>
      <c r="K86" s="122"/>
      <c r="L86" s="73"/>
      <c r="M86" s="51"/>
      <c r="N86" s="49"/>
    </row>
    <row r="87" spans="1:14" s="107" customFormat="1" ht="16.5" customHeight="1">
      <c r="A87" s="49"/>
      <c r="B87" s="49"/>
      <c r="C87" s="49"/>
      <c r="D87" s="49"/>
      <c r="E87" s="56"/>
      <c r="F87" s="49"/>
      <c r="G87" s="122"/>
      <c r="H87" s="73"/>
      <c r="I87" s="51"/>
      <c r="J87" s="58"/>
      <c r="K87" s="122"/>
      <c r="L87" s="73"/>
      <c r="M87" s="51"/>
      <c r="N87" s="49"/>
    </row>
    <row r="88" spans="1:14" s="107" customFormat="1" ht="23.25">
      <c r="A88" s="49"/>
      <c r="B88" s="49"/>
      <c r="C88" s="49"/>
      <c r="D88" s="49"/>
      <c r="E88" s="56"/>
      <c r="F88" s="49"/>
      <c r="G88" s="73"/>
      <c r="H88" s="73"/>
      <c r="I88" s="51"/>
      <c r="J88" s="58"/>
      <c r="K88" s="73"/>
      <c r="L88" s="73"/>
      <c r="M88" s="51"/>
      <c r="N88" s="49"/>
    </row>
    <row r="89" spans="1:14" s="107" customFormat="1" ht="23.25">
      <c r="A89" s="49"/>
      <c r="B89" s="49"/>
      <c r="C89" s="49"/>
      <c r="D89" s="49"/>
      <c r="E89" s="56"/>
      <c r="F89" s="49"/>
      <c r="G89" s="73"/>
      <c r="H89" s="73"/>
      <c r="I89" s="51"/>
      <c r="J89" s="58"/>
      <c r="K89" s="73"/>
      <c r="L89" s="73"/>
      <c r="M89" s="51"/>
      <c r="N89" s="49"/>
    </row>
    <row r="90" spans="1:14" s="107" customFormat="1" ht="23.25">
      <c r="A90" s="49"/>
      <c r="B90" s="49"/>
      <c r="C90" s="49"/>
      <c r="D90" s="49"/>
      <c r="E90" s="56"/>
      <c r="F90" s="49"/>
      <c r="G90" s="73"/>
      <c r="H90" s="73"/>
      <c r="I90" s="51"/>
      <c r="J90" s="58"/>
      <c r="K90" s="73"/>
      <c r="L90" s="73"/>
      <c r="M90" s="51"/>
      <c r="N90" s="49"/>
    </row>
    <row r="91" spans="1:14" s="107" customFormat="1" ht="23.25">
      <c r="A91" s="49"/>
      <c r="B91" s="49"/>
      <c r="C91" s="49"/>
      <c r="D91" s="49"/>
      <c r="E91" s="56"/>
      <c r="F91" s="49"/>
      <c r="G91" s="73"/>
      <c r="H91" s="73"/>
      <c r="I91" s="51"/>
      <c r="J91" s="58"/>
      <c r="K91" s="73"/>
      <c r="L91" s="73"/>
      <c r="M91" s="51"/>
      <c r="N91" s="49"/>
    </row>
    <row r="92" spans="1:14" s="107" customFormat="1" ht="23.25">
      <c r="A92" s="49"/>
      <c r="B92" s="49"/>
      <c r="C92" s="49"/>
      <c r="D92" s="49"/>
      <c r="E92" s="56"/>
      <c r="F92" s="49"/>
      <c r="G92" s="73"/>
      <c r="H92" s="73"/>
      <c r="I92" s="51"/>
      <c r="J92" s="58"/>
      <c r="K92" s="73"/>
      <c r="L92" s="73"/>
      <c r="M92" s="51"/>
      <c r="N92" s="49"/>
    </row>
    <row r="93" spans="1:14" s="107" customFormat="1" ht="23.25">
      <c r="A93" s="49"/>
      <c r="B93" s="49"/>
      <c r="C93" s="49"/>
      <c r="D93" s="49"/>
      <c r="E93" s="56"/>
      <c r="F93" s="49"/>
      <c r="G93" s="73"/>
      <c r="H93" s="73"/>
      <c r="I93" s="51"/>
      <c r="J93" s="58"/>
      <c r="K93" s="73"/>
      <c r="L93" s="73"/>
      <c r="M93" s="51"/>
      <c r="N93" s="49"/>
    </row>
    <row r="94" spans="1:13" s="107" customFormat="1" ht="27">
      <c r="A94" s="105"/>
      <c r="B94" s="105"/>
      <c r="C94" s="105"/>
      <c r="D94" s="106"/>
      <c r="E94" s="169"/>
      <c r="F94" s="105"/>
      <c r="G94" s="105"/>
      <c r="H94" s="105"/>
      <c r="I94" s="105"/>
      <c r="J94" s="105"/>
      <c r="K94" s="105"/>
      <c r="L94" s="105"/>
      <c r="M94" s="182" t="s">
        <v>254</v>
      </c>
    </row>
    <row r="95" spans="1:13" ht="21">
      <c r="A95" s="48" t="s">
        <v>41</v>
      </c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</row>
    <row r="96" spans="1:13" ht="21">
      <c r="A96" s="48" t="s">
        <v>29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</row>
    <row r="97" spans="1:13" ht="21">
      <c r="A97" s="54" t="s">
        <v>291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</row>
    <row r="98" spans="3:13" ht="21">
      <c r="C98" s="52"/>
      <c r="D98" s="52"/>
      <c r="E98" s="52"/>
      <c r="H98" s="52"/>
      <c r="I98" s="52"/>
      <c r="J98" s="52"/>
      <c r="M98" s="82" t="s">
        <v>249</v>
      </c>
    </row>
    <row r="99" spans="7:14" s="54" customFormat="1" ht="21">
      <c r="G99" s="199" t="s">
        <v>33</v>
      </c>
      <c r="H99" s="199"/>
      <c r="I99" s="199"/>
      <c r="J99" s="60"/>
      <c r="K99" s="199" t="s">
        <v>105</v>
      </c>
      <c r="L99" s="199"/>
      <c r="M99" s="199"/>
      <c r="N99" s="199"/>
    </row>
    <row r="100" spans="5:13" ht="21">
      <c r="E100" s="56"/>
      <c r="F100" s="49"/>
      <c r="G100" s="85">
        <v>2559</v>
      </c>
      <c r="H100" s="73"/>
      <c r="I100" s="85">
        <v>2558</v>
      </c>
      <c r="J100" s="58"/>
      <c r="K100" s="85">
        <v>2559</v>
      </c>
      <c r="L100" s="73"/>
      <c r="M100" s="85">
        <v>2558</v>
      </c>
    </row>
    <row r="101" spans="1:14" s="107" customFormat="1" ht="23.25">
      <c r="A101" s="49"/>
      <c r="B101" s="49"/>
      <c r="C101" s="49"/>
      <c r="D101" s="49"/>
      <c r="E101" s="56"/>
      <c r="F101" s="49"/>
      <c r="G101" s="73"/>
      <c r="H101" s="73"/>
      <c r="I101" s="57" t="s">
        <v>298</v>
      </c>
      <c r="J101" s="58"/>
      <c r="K101" s="73"/>
      <c r="L101" s="73"/>
      <c r="M101" s="57" t="s">
        <v>298</v>
      </c>
      <c r="N101" s="49"/>
    </row>
    <row r="102" spans="1:13" ht="21">
      <c r="A102" s="54" t="s">
        <v>15</v>
      </c>
      <c r="E102" s="57"/>
      <c r="F102" s="57"/>
      <c r="G102" s="59"/>
      <c r="I102" s="59"/>
      <c r="K102" s="59"/>
      <c r="L102" s="52"/>
      <c r="M102" s="59"/>
    </row>
    <row r="103" spans="1:13" ht="21">
      <c r="A103" s="49" t="s">
        <v>234</v>
      </c>
      <c r="G103" s="68">
        <f>G28</f>
        <v>10694164866</v>
      </c>
      <c r="H103" s="68">
        <f>H28</f>
        <v>0</v>
      </c>
      <c r="I103" s="68">
        <f>I28</f>
        <v>10229985552</v>
      </c>
      <c r="J103" s="68"/>
      <c r="K103" s="68">
        <f>K28</f>
        <v>7294181825</v>
      </c>
      <c r="L103" s="68"/>
      <c r="M103" s="68">
        <f>M28</f>
        <v>4907802401</v>
      </c>
    </row>
    <row r="104" spans="1:14" ht="21">
      <c r="A104" s="49" t="s">
        <v>237</v>
      </c>
      <c r="G104" s="68"/>
      <c r="H104" s="68"/>
      <c r="I104" s="68"/>
      <c r="J104" s="68"/>
      <c r="K104" s="104"/>
      <c r="L104" s="68"/>
      <c r="M104" s="104"/>
      <c r="N104" s="54"/>
    </row>
    <row r="105" spans="2:13" ht="21">
      <c r="B105" s="49" t="s">
        <v>31</v>
      </c>
      <c r="G105" s="68"/>
      <c r="H105" s="68"/>
      <c r="I105" s="68"/>
      <c r="J105" s="68"/>
      <c r="K105" s="104"/>
      <c r="L105" s="68"/>
      <c r="M105" s="104"/>
    </row>
    <row r="106" spans="2:13" ht="21">
      <c r="B106" s="77" t="s">
        <v>130</v>
      </c>
      <c r="D106" s="77"/>
      <c r="E106" s="49"/>
      <c r="F106" s="49"/>
      <c r="G106" s="68">
        <v>4803222771</v>
      </c>
      <c r="H106" s="68"/>
      <c r="I106" s="68">
        <v>4386699641</v>
      </c>
      <c r="J106" s="68"/>
      <c r="K106" s="68">
        <v>937633690</v>
      </c>
      <c r="L106" s="68"/>
      <c r="M106" s="68">
        <v>820488759</v>
      </c>
    </row>
    <row r="107" spans="2:13" ht="21">
      <c r="B107" s="77" t="s">
        <v>132</v>
      </c>
      <c r="D107" s="77"/>
      <c r="E107" s="49"/>
      <c r="F107" s="49"/>
      <c r="G107" s="68">
        <v>17125689</v>
      </c>
      <c r="H107" s="68"/>
      <c r="I107" s="68">
        <v>25475985</v>
      </c>
      <c r="J107" s="68"/>
      <c r="K107" s="68">
        <v>5115464</v>
      </c>
      <c r="L107" s="68"/>
      <c r="M107" s="68">
        <v>1985758</v>
      </c>
    </row>
    <row r="108" spans="2:13" ht="21">
      <c r="B108" s="77" t="s">
        <v>32</v>
      </c>
      <c r="D108" s="77"/>
      <c r="E108" s="49"/>
      <c r="F108" s="49"/>
      <c r="G108" s="68">
        <v>109215203</v>
      </c>
      <c r="H108" s="68"/>
      <c r="I108" s="68">
        <v>117004688</v>
      </c>
      <c r="J108" s="68"/>
      <c r="K108" s="68">
        <v>44127797</v>
      </c>
      <c r="L108" s="68"/>
      <c r="M108" s="68">
        <v>21727872</v>
      </c>
    </row>
    <row r="109" spans="2:13" ht="21">
      <c r="B109" s="77" t="s">
        <v>236</v>
      </c>
      <c r="D109" s="77"/>
      <c r="E109" s="49"/>
      <c r="F109" s="49"/>
      <c r="G109" s="68">
        <v>0</v>
      </c>
      <c r="H109" s="68"/>
      <c r="I109" s="68">
        <v>17493668</v>
      </c>
      <c r="J109" s="68"/>
      <c r="K109" s="68">
        <v>0</v>
      </c>
      <c r="L109" s="68"/>
      <c r="M109" s="68">
        <v>0</v>
      </c>
    </row>
    <row r="110" spans="2:13" ht="21">
      <c r="B110" s="77" t="s">
        <v>309</v>
      </c>
      <c r="D110" s="77"/>
      <c r="E110" s="49"/>
      <c r="F110" s="49"/>
      <c r="G110" s="68">
        <v>-5439998</v>
      </c>
      <c r="H110" s="68"/>
      <c r="I110" s="68">
        <v>2700000</v>
      </c>
      <c r="J110" s="68"/>
      <c r="K110" s="68">
        <v>-2700000</v>
      </c>
      <c r="L110" s="68"/>
      <c r="M110" s="68">
        <v>2700000</v>
      </c>
    </row>
    <row r="111" spans="2:13" ht="21">
      <c r="B111" s="77" t="s">
        <v>300</v>
      </c>
      <c r="D111" s="77"/>
      <c r="E111" s="49"/>
      <c r="F111" s="49"/>
      <c r="G111" s="63">
        <v>2872967</v>
      </c>
      <c r="H111" s="63"/>
      <c r="I111" s="63">
        <v>1804776</v>
      </c>
      <c r="J111" s="63"/>
      <c r="K111" s="68">
        <v>227596</v>
      </c>
      <c r="L111" s="63"/>
      <c r="M111" s="68">
        <v>384886</v>
      </c>
    </row>
    <row r="112" spans="2:13" ht="21">
      <c r="B112" s="77" t="s">
        <v>265</v>
      </c>
      <c r="D112" s="77"/>
      <c r="E112" s="49"/>
      <c r="F112" s="49"/>
      <c r="G112" s="68">
        <v>-319383476</v>
      </c>
      <c r="H112" s="68"/>
      <c r="I112" s="68">
        <f>-459030249+8300005+14260494</f>
        <v>-436469750</v>
      </c>
      <c r="J112" s="68"/>
      <c r="K112" s="68">
        <v>-128346841</v>
      </c>
      <c r="L112" s="68"/>
      <c r="M112" s="68">
        <f>-141464631+14260494</f>
        <v>-127204137</v>
      </c>
    </row>
    <row r="113" spans="2:13" ht="21">
      <c r="B113" s="77" t="s">
        <v>114</v>
      </c>
      <c r="D113" s="77"/>
      <c r="E113" s="49"/>
      <c r="F113" s="49"/>
      <c r="G113" s="68">
        <f>-G25</f>
        <v>-1369958152</v>
      </c>
      <c r="H113" s="68"/>
      <c r="I113" s="68">
        <v>-1258968268</v>
      </c>
      <c r="J113" s="68"/>
      <c r="K113" s="68">
        <v>0</v>
      </c>
      <c r="L113" s="68"/>
      <c r="M113" s="68">
        <v>0</v>
      </c>
    </row>
    <row r="114" spans="2:13" ht="21">
      <c r="B114" s="77" t="s">
        <v>284</v>
      </c>
      <c r="D114" s="77"/>
      <c r="E114" s="49"/>
      <c r="F114" s="49"/>
      <c r="G114" s="68">
        <v>0</v>
      </c>
      <c r="H114" s="68"/>
      <c r="I114" s="68">
        <v>-57328697</v>
      </c>
      <c r="J114" s="68"/>
      <c r="K114" s="68">
        <v>0</v>
      </c>
      <c r="L114" s="68"/>
      <c r="M114" s="68">
        <v>0</v>
      </c>
    </row>
    <row r="115" spans="2:13" ht="21">
      <c r="B115" s="77" t="s">
        <v>303</v>
      </c>
      <c r="D115" s="77"/>
      <c r="E115" s="49"/>
      <c r="F115" s="49"/>
      <c r="G115" s="68">
        <v>-208663809</v>
      </c>
      <c r="H115" s="68"/>
      <c r="I115" s="68">
        <v>0</v>
      </c>
      <c r="J115" s="68"/>
      <c r="K115" s="68">
        <v>-205463809</v>
      </c>
      <c r="L115" s="68"/>
      <c r="M115" s="68">
        <v>0</v>
      </c>
    </row>
    <row r="116" spans="2:13" ht="21">
      <c r="B116" s="77" t="s">
        <v>305</v>
      </c>
      <c r="D116" s="77"/>
      <c r="E116" s="49"/>
      <c r="F116" s="49"/>
      <c r="G116" s="68">
        <v>388735</v>
      </c>
      <c r="H116" s="68"/>
      <c r="I116" s="68">
        <v>0</v>
      </c>
      <c r="J116" s="68"/>
      <c r="K116" s="68">
        <v>0</v>
      </c>
      <c r="L116" s="68"/>
      <c r="M116" s="68">
        <v>0</v>
      </c>
    </row>
    <row r="117" spans="2:13" ht="21">
      <c r="B117" s="49" t="s">
        <v>239</v>
      </c>
      <c r="D117" s="77"/>
      <c r="E117" s="49"/>
      <c r="F117" s="49"/>
      <c r="G117" s="68">
        <f>-G14</f>
        <v>0</v>
      </c>
      <c r="H117" s="68"/>
      <c r="I117" s="68">
        <v>-208747913</v>
      </c>
      <c r="J117" s="68"/>
      <c r="K117" s="68">
        <v>0</v>
      </c>
      <c r="L117" s="68"/>
      <c r="M117" s="68">
        <v>0</v>
      </c>
    </row>
    <row r="118" spans="2:13" ht="21">
      <c r="B118" s="77" t="s">
        <v>267</v>
      </c>
      <c r="D118" s="77"/>
      <c r="E118" s="49"/>
      <c r="F118" s="49"/>
      <c r="G118" s="68">
        <v>31814821</v>
      </c>
      <c r="H118" s="68"/>
      <c r="I118" s="68">
        <v>30731171</v>
      </c>
      <c r="J118" s="68"/>
      <c r="K118" s="68">
        <v>31814821</v>
      </c>
      <c r="L118" s="68"/>
      <c r="M118" s="68">
        <v>30731171</v>
      </c>
    </row>
    <row r="119" spans="2:13" ht="21">
      <c r="B119" s="77" t="s">
        <v>310</v>
      </c>
      <c r="D119" s="77"/>
      <c r="E119" s="49"/>
      <c r="F119" s="49"/>
      <c r="G119" s="68">
        <v>-14334607</v>
      </c>
      <c r="H119" s="68"/>
      <c r="I119" s="68">
        <v>-12936066</v>
      </c>
      <c r="J119" s="68"/>
      <c r="K119" s="68">
        <v>-5518045</v>
      </c>
      <c r="L119" s="68"/>
      <c r="M119" s="68">
        <v>-3077597</v>
      </c>
    </row>
    <row r="120" spans="2:13" ht="21">
      <c r="B120" s="77" t="s">
        <v>256</v>
      </c>
      <c r="D120" s="77"/>
      <c r="E120" s="49"/>
      <c r="F120" s="49"/>
      <c r="G120" s="68">
        <v>-65323848</v>
      </c>
      <c r="H120" s="68"/>
      <c r="I120" s="68">
        <v>-9000000</v>
      </c>
      <c r="J120" s="68"/>
      <c r="K120" s="68">
        <v>-128771713</v>
      </c>
      <c r="L120" s="68"/>
      <c r="M120" s="68">
        <v>-9000000</v>
      </c>
    </row>
    <row r="121" spans="2:13" ht="21">
      <c r="B121" s="77" t="s">
        <v>301</v>
      </c>
      <c r="D121" s="77"/>
      <c r="E121" s="49"/>
      <c r="F121" s="49"/>
      <c r="G121" s="63">
        <v>-612906</v>
      </c>
      <c r="H121" s="63"/>
      <c r="I121" s="63">
        <v>-12289509</v>
      </c>
      <c r="J121" s="63"/>
      <c r="K121" s="68">
        <v>-612906</v>
      </c>
      <c r="L121" s="63"/>
      <c r="M121" s="68">
        <v>-13282367</v>
      </c>
    </row>
    <row r="122" spans="2:13" ht="21">
      <c r="B122" s="77" t="s">
        <v>183</v>
      </c>
      <c r="D122" s="77"/>
      <c r="E122" s="49"/>
      <c r="F122" s="49"/>
      <c r="G122" s="63">
        <v>196969047</v>
      </c>
      <c r="H122" s="63"/>
      <c r="I122" s="63">
        <f>175075751+12675656</f>
        <v>187751407</v>
      </c>
      <c r="J122" s="63"/>
      <c r="K122" s="68">
        <v>48745546</v>
      </c>
      <c r="L122" s="63"/>
      <c r="M122" s="68">
        <f>30473623+12675656</f>
        <v>43149279</v>
      </c>
    </row>
    <row r="123" spans="2:13" ht="21">
      <c r="B123" s="77" t="s">
        <v>246</v>
      </c>
      <c r="D123" s="77"/>
      <c r="E123" s="49"/>
      <c r="F123" s="49"/>
      <c r="G123" s="63">
        <v>12741483</v>
      </c>
      <c r="H123" s="63"/>
      <c r="I123" s="63">
        <v>14111750</v>
      </c>
      <c r="J123" s="63"/>
      <c r="K123" s="68">
        <v>3118226</v>
      </c>
      <c r="L123" s="63"/>
      <c r="M123" s="68">
        <v>2633255</v>
      </c>
    </row>
    <row r="124" spans="2:13" ht="21">
      <c r="B124" s="77" t="s">
        <v>125</v>
      </c>
      <c r="D124" s="77"/>
      <c r="E124" s="49"/>
      <c r="F124" s="49"/>
      <c r="G124" s="63">
        <f>-G12</f>
        <v>-52215191</v>
      </c>
      <c r="H124" s="68"/>
      <c r="I124" s="63">
        <v>-47298108</v>
      </c>
      <c r="J124" s="68"/>
      <c r="K124" s="63">
        <f>-K12</f>
        <v>-316866070</v>
      </c>
      <c r="L124" s="68"/>
      <c r="M124" s="63">
        <v>-330422226</v>
      </c>
    </row>
    <row r="125" spans="2:13" ht="21">
      <c r="B125" s="77" t="s">
        <v>136</v>
      </c>
      <c r="D125" s="77"/>
      <c r="E125" s="49"/>
      <c r="F125" s="49"/>
      <c r="G125" s="63">
        <f>-G13</f>
        <v>-21375943</v>
      </c>
      <c r="H125" s="68"/>
      <c r="I125" s="63">
        <v>-17911051</v>
      </c>
      <c r="J125" s="68"/>
      <c r="K125" s="63">
        <f>-K13</f>
        <v>-5418965241</v>
      </c>
      <c r="L125" s="68"/>
      <c r="M125" s="63">
        <v>-3372145263</v>
      </c>
    </row>
    <row r="126" spans="2:13" ht="21">
      <c r="B126" s="77" t="s">
        <v>122</v>
      </c>
      <c r="D126" s="77"/>
      <c r="E126" s="49"/>
      <c r="F126" s="49"/>
      <c r="G126" s="66">
        <f>-G27</f>
        <v>881008035</v>
      </c>
      <c r="H126" s="68"/>
      <c r="I126" s="66">
        <v>1135865592</v>
      </c>
      <c r="J126" s="68"/>
      <c r="K126" s="66">
        <f>-K27</f>
        <v>963475555</v>
      </c>
      <c r="L126" s="68"/>
      <c r="M126" s="66">
        <v>1219901237</v>
      </c>
    </row>
    <row r="127" spans="1:13" ht="21">
      <c r="A127" s="49" t="s">
        <v>179</v>
      </c>
      <c r="G127" s="68"/>
      <c r="H127" s="68"/>
      <c r="I127" s="68"/>
      <c r="J127" s="68"/>
      <c r="K127" s="68"/>
      <c r="L127" s="68"/>
      <c r="M127" s="68"/>
    </row>
    <row r="128" spans="2:13" ht="21">
      <c r="B128" s="49" t="s">
        <v>180</v>
      </c>
      <c r="G128" s="63">
        <f>SUM(G103:G126)</f>
        <v>14692215687</v>
      </c>
      <c r="H128" s="68"/>
      <c r="I128" s="63">
        <f>SUM(I103:I126)</f>
        <v>14088674868</v>
      </c>
      <c r="J128" s="68"/>
      <c r="K128" s="63">
        <f>SUM(K103:K126)</f>
        <v>3121195895</v>
      </c>
      <c r="L128" s="68"/>
      <c r="M128" s="63">
        <f>SUM(M103:M126)</f>
        <v>3196373028</v>
      </c>
    </row>
    <row r="129" spans="7:13" ht="21">
      <c r="G129" s="63"/>
      <c r="H129" s="68"/>
      <c r="I129" s="63"/>
      <c r="J129" s="68"/>
      <c r="K129" s="63"/>
      <c r="L129" s="68"/>
      <c r="M129" s="63"/>
    </row>
    <row r="130" spans="1:13" ht="21">
      <c r="A130" s="49" t="s">
        <v>40</v>
      </c>
      <c r="G130" s="63"/>
      <c r="H130" s="68"/>
      <c r="I130" s="63"/>
      <c r="J130" s="68"/>
      <c r="K130" s="63"/>
      <c r="L130" s="68"/>
      <c r="M130" s="63"/>
    </row>
    <row r="131" spans="7:13" ht="21">
      <c r="G131" s="63"/>
      <c r="H131" s="68"/>
      <c r="I131" s="63"/>
      <c r="J131" s="68"/>
      <c r="K131" s="63"/>
      <c r="L131" s="68"/>
      <c r="M131" s="63"/>
    </row>
    <row r="132" spans="7:13" ht="21">
      <c r="G132" s="63"/>
      <c r="H132" s="68"/>
      <c r="I132" s="63"/>
      <c r="J132" s="68"/>
      <c r="K132" s="63"/>
      <c r="L132" s="68"/>
      <c r="M132" s="63"/>
    </row>
    <row r="133" spans="7:13" ht="21">
      <c r="G133" s="63"/>
      <c r="H133" s="68"/>
      <c r="I133" s="63"/>
      <c r="J133" s="68"/>
      <c r="K133" s="63"/>
      <c r="L133" s="68"/>
      <c r="M133" s="63"/>
    </row>
    <row r="134" spans="7:13" ht="21">
      <c r="G134" s="63"/>
      <c r="H134" s="68"/>
      <c r="I134" s="63"/>
      <c r="J134" s="68"/>
      <c r="K134" s="63"/>
      <c r="L134" s="68"/>
      <c r="M134" s="63"/>
    </row>
    <row r="135" spans="7:13" ht="21">
      <c r="G135" s="63"/>
      <c r="H135" s="68"/>
      <c r="I135" s="63"/>
      <c r="J135" s="68"/>
      <c r="K135" s="63"/>
      <c r="L135" s="68"/>
      <c r="M135" s="63"/>
    </row>
    <row r="136" spans="7:13" ht="21">
      <c r="G136" s="63"/>
      <c r="H136" s="68"/>
      <c r="I136" s="63"/>
      <c r="J136" s="68"/>
      <c r="K136" s="63"/>
      <c r="L136" s="68"/>
      <c r="M136" s="63"/>
    </row>
    <row r="137" spans="7:13" ht="21">
      <c r="G137" s="63"/>
      <c r="H137" s="68"/>
      <c r="I137" s="63"/>
      <c r="J137" s="68"/>
      <c r="K137" s="63"/>
      <c r="L137" s="68"/>
      <c r="M137" s="63"/>
    </row>
    <row r="138" spans="7:13" ht="21">
      <c r="G138" s="63"/>
      <c r="H138" s="68"/>
      <c r="I138" s="63"/>
      <c r="J138" s="68"/>
      <c r="K138" s="63"/>
      <c r="L138" s="68"/>
      <c r="M138" s="63"/>
    </row>
    <row r="139" spans="7:13" ht="21">
      <c r="G139" s="63"/>
      <c r="H139" s="68"/>
      <c r="I139" s="63"/>
      <c r="J139" s="68"/>
      <c r="K139" s="63"/>
      <c r="L139" s="68"/>
      <c r="M139" s="63"/>
    </row>
    <row r="140" spans="7:13" ht="21">
      <c r="G140" s="63"/>
      <c r="H140" s="68"/>
      <c r="I140" s="63"/>
      <c r="J140" s="68"/>
      <c r="K140" s="63"/>
      <c r="L140" s="68"/>
      <c r="M140" s="63"/>
    </row>
    <row r="141" spans="7:13" ht="21">
      <c r="G141" s="63"/>
      <c r="H141" s="68"/>
      <c r="I141" s="63"/>
      <c r="J141" s="68"/>
      <c r="K141" s="63"/>
      <c r="L141" s="68"/>
      <c r="M141" s="63"/>
    </row>
    <row r="142" spans="7:13" ht="21">
      <c r="G142" s="63"/>
      <c r="H142" s="68"/>
      <c r="I142" s="63"/>
      <c r="J142" s="68"/>
      <c r="K142" s="63"/>
      <c r="L142" s="68"/>
      <c r="M142" s="63"/>
    </row>
    <row r="143" spans="7:13" ht="21">
      <c r="G143" s="63"/>
      <c r="H143" s="68"/>
      <c r="I143" s="63"/>
      <c r="J143" s="68"/>
      <c r="K143" s="63"/>
      <c r="L143" s="68"/>
      <c r="M143" s="63"/>
    </row>
    <row r="144" spans="7:13" ht="27">
      <c r="G144" s="63"/>
      <c r="H144" s="68"/>
      <c r="I144" s="63"/>
      <c r="J144" s="68"/>
      <c r="K144" s="63"/>
      <c r="L144" s="68"/>
      <c r="M144" s="182" t="s">
        <v>255</v>
      </c>
    </row>
    <row r="145" spans="1:13" ht="21">
      <c r="A145" s="48" t="s">
        <v>41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</row>
    <row r="146" spans="1:13" ht="21">
      <c r="A146" s="48" t="s">
        <v>174</v>
      </c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</row>
    <row r="147" spans="1:13" ht="21">
      <c r="A147" s="48" t="s">
        <v>291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</row>
    <row r="148" spans="3:13" ht="21">
      <c r="C148" s="52"/>
      <c r="D148" s="52"/>
      <c r="E148" s="52"/>
      <c r="H148" s="52"/>
      <c r="I148" s="52"/>
      <c r="J148" s="52"/>
      <c r="M148" s="82" t="s">
        <v>249</v>
      </c>
    </row>
    <row r="149" spans="7:14" s="54" customFormat="1" ht="21">
      <c r="G149" s="199" t="s">
        <v>33</v>
      </c>
      <c r="H149" s="199"/>
      <c r="I149" s="199"/>
      <c r="J149" s="60"/>
      <c r="K149" s="199" t="s">
        <v>105</v>
      </c>
      <c r="L149" s="199"/>
      <c r="M149" s="199"/>
      <c r="N149" s="199"/>
    </row>
    <row r="150" spans="5:13" ht="21">
      <c r="E150" s="56"/>
      <c r="F150" s="49"/>
      <c r="G150" s="85">
        <v>2559</v>
      </c>
      <c r="H150" s="73"/>
      <c r="I150" s="85">
        <v>2558</v>
      </c>
      <c r="J150" s="58"/>
      <c r="K150" s="85">
        <v>2559</v>
      </c>
      <c r="L150" s="73"/>
      <c r="M150" s="85">
        <v>2558</v>
      </c>
    </row>
    <row r="151" spans="1:14" s="107" customFormat="1" ht="23.25">
      <c r="A151" s="49"/>
      <c r="B151" s="49"/>
      <c r="C151" s="49"/>
      <c r="D151" s="49"/>
      <c r="E151" s="56"/>
      <c r="F151" s="49"/>
      <c r="G151" s="73"/>
      <c r="H151" s="73"/>
      <c r="I151" s="57" t="s">
        <v>298</v>
      </c>
      <c r="J151" s="58"/>
      <c r="K151" s="73"/>
      <c r="L151" s="73"/>
      <c r="M151" s="57" t="s">
        <v>298</v>
      </c>
      <c r="N151" s="49"/>
    </row>
    <row r="152" spans="1:13" ht="21">
      <c r="A152" s="54" t="s">
        <v>228</v>
      </c>
      <c r="E152" s="57"/>
      <c r="F152" s="57"/>
      <c r="G152" s="59"/>
      <c r="I152" s="59"/>
      <c r="K152" s="59"/>
      <c r="L152" s="52"/>
      <c r="M152" s="59"/>
    </row>
    <row r="153" spans="1:13" ht="21">
      <c r="A153" s="49" t="s">
        <v>61</v>
      </c>
      <c r="G153" s="68"/>
      <c r="H153" s="68"/>
      <c r="I153" s="68"/>
      <c r="J153" s="68"/>
      <c r="K153" s="68"/>
      <c r="L153" s="68"/>
      <c r="M153" s="68"/>
    </row>
    <row r="154" spans="2:13" ht="21">
      <c r="B154" s="77" t="s">
        <v>191</v>
      </c>
      <c r="D154" s="77"/>
      <c r="E154" s="49"/>
      <c r="F154" s="49"/>
      <c r="G154" s="68">
        <v>341939990</v>
      </c>
      <c r="H154" s="68"/>
      <c r="I154" s="68">
        <v>-851648651</v>
      </c>
      <c r="J154" s="68"/>
      <c r="K154" s="68">
        <v>438681128</v>
      </c>
      <c r="L154" s="68"/>
      <c r="M154" s="63">
        <v>-444564863</v>
      </c>
    </row>
    <row r="155" spans="2:13" ht="21">
      <c r="B155" s="77" t="s">
        <v>43</v>
      </c>
      <c r="D155" s="77"/>
      <c r="E155" s="49"/>
      <c r="F155" s="49"/>
      <c r="G155" s="68">
        <v>-232851541</v>
      </c>
      <c r="H155" s="68"/>
      <c r="I155" s="68">
        <v>-177458434</v>
      </c>
      <c r="J155" s="68"/>
      <c r="K155" s="68">
        <v>-9773684</v>
      </c>
      <c r="L155" s="68"/>
      <c r="M155" s="63">
        <v>-1113408</v>
      </c>
    </row>
    <row r="156" spans="2:13" ht="21">
      <c r="B156" s="77" t="s">
        <v>62</v>
      </c>
      <c r="D156" s="77"/>
      <c r="E156" s="49"/>
      <c r="F156" s="49"/>
      <c r="G156" s="68">
        <v>-26550018</v>
      </c>
      <c r="H156" s="68"/>
      <c r="I156" s="68">
        <v>12069598</v>
      </c>
      <c r="J156" s="68"/>
      <c r="K156" s="68">
        <v>-22522538</v>
      </c>
      <c r="L156" s="68"/>
      <c r="M156" s="63">
        <v>-8005357</v>
      </c>
    </row>
    <row r="157" spans="2:13" ht="21">
      <c r="B157" s="77" t="s">
        <v>63</v>
      </c>
      <c r="D157" s="77"/>
      <c r="E157" s="49"/>
      <c r="F157" s="49"/>
      <c r="G157" s="68">
        <v>18154803</v>
      </c>
      <c r="H157" s="68"/>
      <c r="I157" s="68">
        <v>8856891</v>
      </c>
      <c r="J157" s="68"/>
      <c r="K157" s="68">
        <v>-34073166</v>
      </c>
      <c r="L157" s="68"/>
      <c r="M157" s="63">
        <v>25339704</v>
      </c>
    </row>
    <row r="158" spans="1:13" ht="21">
      <c r="A158" s="49" t="s">
        <v>64</v>
      </c>
      <c r="G158" s="68"/>
      <c r="H158" s="68"/>
      <c r="I158" s="68"/>
      <c r="J158" s="68"/>
      <c r="K158" s="68"/>
      <c r="L158" s="68"/>
      <c r="M158" s="68"/>
    </row>
    <row r="159" spans="2:13" ht="21">
      <c r="B159" s="77" t="s">
        <v>192</v>
      </c>
      <c r="D159" s="77"/>
      <c r="E159" s="49"/>
      <c r="F159" s="49"/>
      <c r="G159" s="68">
        <v>388307235</v>
      </c>
      <c r="H159" s="68"/>
      <c r="I159" s="68">
        <v>164250632</v>
      </c>
      <c r="J159" s="68"/>
      <c r="K159" s="68">
        <v>40480522</v>
      </c>
      <c r="L159" s="68"/>
      <c r="M159" s="63">
        <v>39369528</v>
      </c>
    </row>
    <row r="160" spans="2:13" ht="21">
      <c r="B160" s="77" t="s">
        <v>44</v>
      </c>
      <c r="D160" s="77"/>
      <c r="E160" s="49"/>
      <c r="F160" s="49"/>
      <c r="G160" s="68">
        <v>-105997850</v>
      </c>
      <c r="H160" s="68"/>
      <c r="I160" s="68">
        <v>2080806887</v>
      </c>
      <c r="J160" s="68"/>
      <c r="K160" s="68">
        <v>-39454980</v>
      </c>
      <c r="L160" s="68"/>
      <c r="M160" s="63">
        <v>558209220</v>
      </c>
    </row>
    <row r="161" spans="2:13" ht="21">
      <c r="B161" s="77" t="s">
        <v>266</v>
      </c>
      <c r="D161" s="77"/>
      <c r="E161" s="49"/>
      <c r="F161" s="49"/>
      <c r="G161" s="68">
        <v>242902348</v>
      </c>
      <c r="H161" s="68"/>
      <c r="I161" s="68">
        <v>469211177</v>
      </c>
      <c r="J161" s="68"/>
      <c r="K161" s="68">
        <v>131529823</v>
      </c>
      <c r="L161" s="68"/>
      <c r="M161" s="63">
        <v>113220818</v>
      </c>
    </row>
    <row r="162" spans="2:13" ht="21">
      <c r="B162" s="77" t="s">
        <v>6</v>
      </c>
      <c r="D162" s="77"/>
      <c r="E162" s="49"/>
      <c r="F162" s="49"/>
      <c r="G162" s="68">
        <v>48414714</v>
      </c>
      <c r="H162" s="68"/>
      <c r="I162" s="68">
        <v>-155600687</v>
      </c>
      <c r="J162" s="68"/>
      <c r="K162" s="68">
        <v>18276731</v>
      </c>
      <c r="L162" s="68"/>
      <c r="M162" s="63">
        <v>-59043269</v>
      </c>
    </row>
    <row r="163" spans="2:13" ht="21">
      <c r="B163" s="77" t="s">
        <v>151</v>
      </c>
      <c r="D163" s="77"/>
      <c r="E163" s="49"/>
      <c r="F163" s="49"/>
      <c r="G163" s="68">
        <v>-204496536</v>
      </c>
      <c r="H163" s="68"/>
      <c r="I163" s="68">
        <f>-34365408-9844008</f>
        <v>-44209416</v>
      </c>
      <c r="J163" s="68"/>
      <c r="K163" s="68">
        <v>-170796873</v>
      </c>
      <c r="L163" s="68"/>
      <c r="M163" s="68">
        <f>-7564948-9844008</f>
        <v>-17408956</v>
      </c>
    </row>
    <row r="164" spans="2:13" ht="21">
      <c r="B164" s="77" t="s">
        <v>45</v>
      </c>
      <c r="D164" s="77"/>
      <c r="E164" s="49"/>
      <c r="F164" s="49"/>
      <c r="G164" s="66">
        <v>6689236</v>
      </c>
      <c r="H164" s="68"/>
      <c r="I164" s="66">
        <f>90008231-160000000</f>
        <v>-69991769</v>
      </c>
      <c r="J164" s="68"/>
      <c r="K164" s="66">
        <v>7224305</v>
      </c>
      <c r="L164" s="68"/>
      <c r="M164" s="66">
        <f>142762288-160000000</f>
        <v>-17237712</v>
      </c>
    </row>
    <row r="165" spans="1:13" ht="21">
      <c r="A165" s="49" t="s">
        <v>123</v>
      </c>
      <c r="D165" s="77"/>
      <c r="E165" s="49"/>
      <c r="F165" s="49"/>
      <c r="G165" s="63">
        <f>SUM(G128,G154:G164)</f>
        <v>15168728068</v>
      </c>
      <c r="H165" s="68"/>
      <c r="I165" s="63">
        <f>SUM(I128,I154:I164)</f>
        <v>15524961096</v>
      </c>
      <c r="J165" s="68"/>
      <c r="K165" s="63">
        <f>SUM(K128,K154:K164)</f>
        <v>3480767163</v>
      </c>
      <c r="L165" s="68"/>
      <c r="M165" s="63">
        <f>SUM(M128,M154:M164)</f>
        <v>3385138733</v>
      </c>
    </row>
    <row r="166" spans="2:13" ht="21">
      <c r="B166" s="72" t="s">
        <v>48</v>
      </c>
      <c r="D166" s="77"/>
      <c r="E166" s="49"/>
      <c r="F166" s="49"/>
      <c r="G166" s="63">
        <v>52691584</v>
      </c>
      <c r="H166" s="68"/>
      <c r="I166" s="63">
        <v>48659354</v>
      </c>
      <c r="J166" s="68"/>
      <c r="K166" s="68">
        <v>318115892</v>
      </c>
      <c r="L166" s="68"/>
      <c r="M166" s="68">
        <v>334973696</v>
      </c>
    </row>
    <row r="167" spans="1:13" ht="21">
      <c r="A167" s="72"/>
      <c r="B167" s="72" t="s">
        <v>124</v>
      </c>
      <c r="D167" s="77"/>
      <c r="E167" s="49"/>
      <c r="F167" s="49"/>
      <c r="G167" s="49">
        <v>-720066293</v>
      </c>
      <c r="H167" s="63"/>
      <c r="I167" s="49">
        <v>-831711376</v>
      </c>
      <c r="J167" s="63"/>
      <c r="K167" s="68">
        <v>-806525261</v>
      </c>
      <c r="L167" s="63"/>
      <c r="M167" s="68">
        <v>-917306213</v>
      </c>
    </row>
    <row r="168" spans="1:13" ht="21">
      <c r="A168" s="72"/>
      <c r="B168" s="72" t="s">
        <v>186</v>
      </c>
      <c r="D168" s="77"/>
      <c r="E168" s="49"/>
      <c r="F168" s="49"/>
      <c r="G168" s="68">
        <v>22088724</v>
      </c>
      <c r="H168" s="63"/>
      <c r="I168" s="68">
        <v>8454141</v>
      </c>
      <c r="J168" s="63"/>
      <c r="K168" s="68">
        <v>0</v>
      </c>
      <c r="L168" s="63"/>
      <c r="M168" s="68">
        <v>0</v>
      </c>
    </row>
    <row r="169" spans="1:13" ht="21">
      <c r="A169" s="72"/>
      <c r="B169" s="72" t="s">
        <v>268</v>
      </c>
      <c r="D169" s="77"/>
      <c r="E169" s="49"/>
      <c r="F169" s="49"/>
      <c r="G169" s="66">
        <v>-2076803618</v>
      </c>
      <c r="H169" s="68"/>
      <c r="I169" s="66">
        <v>-1884710186</v>
      </c>
      <c r="J169" s="68"/>
      <c r="K169" s="68">
        <v>-374390254</v>
      </c>
      <c r="L169" s="68"/>
      <c r="M169" s="68">
        <v>-299619963</v>
      </c>
    </row>
    <row r="170" spans="1:13" ht="21">
      <c r="A170" s="54" t="s">
        <v>144</v>
      </c>
      <c r="G170" s="67">
        <f>SUM(G165:G169)</f>
        <v>12446638465</v>
      </c>
      <c r="H170" s="68"/>
      <c r="I170" s="67">
        <f>SUM(I165:I169)</f>
        <v>12865653029</v>
      </c>
      <c r="J170" s="68"/>
      <c r="K170" s="67">
        <f>SUM(K165:K169)</f>
        <v>2617967540</v>
      </c>
      <c r="L170" s="63"/>
      <c r="M170" s="67">
        <f>SUM(M165:M169)</f>
        <v>2503186253</v>
      </c>
    </row>
    <row r="171" spans="1:13" ht="21">
      <c r="A171" s="54"/>
      <c r="G171" s="63"/>
      <c r="H171" s="68"/>
      <c r="I171" s="63"/>
      <c r="J171" s="68"/>
      <c r="K171" s="63"/>
      <c r="L171" s="63"/>
      <c r="M171" s="63"/>
    </row>
    <row r="172" spans="1:13" ht="21">
      <c r="A172" s="49" t="s">
        <v>40</v>
      </c>
      <c r="G172" s="63"/>
      <c r="H172" s="68"/>
      <c r="I172" s="63"/>
      <c r="J172" s="68"/>
      <c r="K172" s="63"/>
      <c r="L172" s="63"/>
      <c r="M172" s="63"/>
    </row>
    <row r="173" spans="7:13" ht="21">
      <c r="G173" s="63"/>
      <c r="H173" s="68"/>
      <c r="I173" s="63"/>
      <c r="J173" s="68"/>
      <c r="K173" s="63"/>
      <c r="L173" s="63"/>
      <c r="M173" s="63"/>
    </row>
    <row r="174" spans="7:13" ht="21">
      <c r="G174" s="63"/>
      <c r="H174" s="68"/>
      <c r="I174" s="63"/>
      <c r="J174" s="68"/>
      <c r="K174" s="63"/>
      <c r="L174" s="63"/>
      <c r="M174" s="63"/>
    </row>
    <row r="175" spans="7:13" ht="21">
      <c r="G175" s="63"/>
      <c r="H175" s="68"/>
      <c r="I175" s="63"/>
      <c r="J175" s="68"/>
      <c r="K175" s="63"/>
      <c r="L175" s="63"/>
      <c r="M175" s="63"/>
    </row>
    <row r="176" spans="7:13" ht="21">
      <c r="G176" s="63"/>
      <c r="H176" s="68"/>
      <c r="I176" s="63"/>
      <c r="J176" s="68"/>
      <c r="K176" s="63"/>
      <c r="L176" s="63"/>
      <c r="M176" s="63"/>
    </row>
    <row r="177" spans="7:13" ht="21">
      <c r="G177" s="63"/>
      <c r="H177" s="68"/>
      <c r="I177" s="63"/>
      <c r="J177" s="68"/>
      <c r="K177" s="63"/>
      <c r="L177" s="63"/>
      <c r="M177" s="63"/>
    </row>
    <row r="178" spans="7:13" ht="21">
      <c r="G178" s="63"/>
      <c r="H178" s="68"/>
      <c r="I178" s="63"/>
      <c r="J178" s="68"/>
      <c r="K178" s="63"/>
      <c r="L178" s="63"/>
      <c r="M178" s="63"/>
    </row>
    <row r="179" spans="7:13" ht="21">
      <c r="G179" s="63"/>
      <c r="H179" s="68"/>
      <c r="I179" s="63"/>
      <c r="J179" s="68"/>
      <c r="K179" s="63"/>
      <c r="L179" s="63"/>
      <c r="M179" s="63"/>
    </row>
    <row r="180" spans="7:13" ht="21">
      <c r="G180" s="63"/>
      <c r="H180" s="68"/>
      <c r="I180" s="63"/>
      <c r="J180" s="68"/>
      <c r="K180" s="63"/>
      <c r="L180" s="63"/>
      <c r="M180" s="63"/>
    </row>
    <row r="181" spans="7:13" ht="21">
      <c r="G181" s="63"/>
      <c r="H181" s="68"/>
      <c r="I181" s="63"/>
      <c r="J181" s="68"/>
      <c r="K181" s="63"/>
      <c r="L181" s="63"/>
      <c r="M181" s="63"/>
    </row>
    <row r="182" spans="7:13" ht="21">
      <c r="G182" s="63"/>
      <c r="H182" s="68"/>
      <c r="I182" s="63"/>
      <c r="J182" s="68"/>
      <c r="K182" s="63"/>
      <c r="L182" s="63"/>
      <c r="M182" s="63"/>
    </row>
    <row r="183" spans="7:13" ht="21">
      <c r="G183" s="63"/>
      <c r="H183" s="68"/>
      <c r="I183" s="63"/>
      <c r="J183" s="68"/>
      <c r="K183" s="63"/>
      <c r="L183" s="63"/>
      <c r="M183" s="63"/>
    </row>
    <row r="184" spans="7:13" ht="21">
      <c r="G184" s="63"/>
      <c r="H184" s="68"/>
      <c r="I184" s="63"/>
      <c r="J184" s="68"/>
      <c r="K184" s="63"/>
      <c r="L184" s="63"/>
      <c r="M184" s="63"/>
    </row>
    <row r="185" spans="7:13" ht="21">
      <c r="G185" s="63"/>
      <c r="H185" s="68"/>
      <c r="I185" s="63"/>
      <c r="J185" s="68"/>
      <c r="K185" s="63"/>
      <c r="L185" s="63"/>
      <c r="M185" s="63"/>
    </row>
    <row r="186" spans="7:13" ht="21">
      <c r="G186" s="63"/>
      <c r="H186" s="68"/>
      <c r="I186" s="63"/>
      <c r="J186" s="68"/>
      <c r="K186" s="63"/>
      <c r="L186" s="63"/>
      <c r="M186" s="63"/>
    </row>
    <row r="187" spans="7:13" ht="21">
      <c r="G187" s="63"/>
      <c r="H187" s="68"/>
      <c r="I187" s="63"/>
      <c r="J187" s="68"/>
      <c r="K187" s="63"/>
      <c r="L187" s="63"/>
      <c r="M187" s="63"/>
    </row>
    <row r="188" spans="7:13" ht="21">
      <c r="G188" s="63"/>
      <c r="H188" s="68"/>
      <c r="I188" s="63"/>
      <c r="J188" s="68"/>
      <c r="K188" s="63"/>
      <c r="L188" s="63"/>
      <c r="M188" s="63"/>
    </row>
    <row r="189" spans="7:13" ht="21">
      <c r="G189" s="63"/>
      <c r="H189" s="68"/>
      <c r="I189" s="63"/>
      <c r="J189" s="68"/>
      <c r="K189" s="63"/>
      <c r="L189" s="63"/>
      <c r="M189" s="63"/>
    </row>
    <row r="190" spans="7:13" ht="21">
      <c r="G190" s="63"/>
      <c r="H190" s="68"/>
      <c r="I190" s="63"/>
      <c r="J190" s="68"/>
      <c r="K190" s="63"/>
      <c r="L190" s="63"/>
      <c r="M190" s="63"/>
    </row>
    <row r="191" spans="7:13" ht="21">
      <c r="G191" s="63"/>
      <c r="H191" s="68"/>
      <c r="I191" s="63"/>
      <c r="J191" s="68"/>
      <c r="K191" s="63"/>
      <c r="L191" s="63"/>
      <c r="M191" s="63"/>
    </row>
    <row r="192" spans="7:13" ht="21">
      <c r="G192" s="63"/>
      <c r="H192" s="68"/>
      <c r="I192" s="63"/>
      <c r="J192" s="68"/>
      <c r="K192" s="63"/>
      <c r="L192" s="63"/>
      <c r="M192" s="63"/>
    </row>
    <row r="193" spans="7:13" ht="21">
      <c r="G193" s="63"/>
      <c r="H193" s="68"/>
      <c r="I193" s="63"/>
      <c r="J193" s="68"/>
      <c r="K193" s="63"/>
      <c r="L193" s="63"/>
      <c r="M193" s="63"/>
    </row>
    <row r="194" spans="5:15" s="106" customFormat="1" ht="27">
      <c r="E194" s="51"/>
      <c r="F194" s="108"/>
      <c r="G194" s="110"/>
      <c r="H194" s="111"/>
      <c r="I194" s="110"/>
      <c r="J194" s="111"/>
      <c r="K194" s="110"/>
      <c r="L194" s="110"/>
      <c r="M194" s="184">
        <v>10</v>
      </c>
      <c r="O194" s="49"/>
    </row>
    <row r="195" spans="1:13" ht="21">
      <c r="A195" s="48" t="s">
        <v>41</v>
      </c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</row>
    <row r="196" spans="1:13" ht="21">
      <c r="A196" s="48" t="s">
        <v>174</v>
      </c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</row>
    <row r="197" spans="1:13" ht="21">
      <c r="A197" s="48" t="s">
        <v>291</v>
      </c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</row>
    <row r="198" spans="3:13" ht="21">
      <c r="C198" s="83"/>
      <c r="D198" s="83"/>
      <c r="E198" s="83"/>
      <c r="F198" s="84"/>
      <c r="G198" s="83"/>
      <c r="H198" s="83"/>
      <c r="I198" s="83"/>
      <c r="J198" s="83"/>
      <c r="M198" s="82" t="s">
        <v>249</v>
      </c>
    </row>
    <row r="199" spans="7:15" s="54" customFormat="1" ht="21">
      <c r="G199" s="199" t="s">
        <v>33</v>
      </c>
      <c r="H199" s="199"/>
      <c r="I199" s="199"/>
      <c r="J199" s="60"/>
      <c r="K199" s="199" t="s">
        <v>105</v>
      </c>
      <c r="L199" s="199"/>
      <c r="M199" s="199"/>
      <c r="N199" s="199"/>
      <c r="O199" s="49"/>
    </row>
    <row r="200" spans="5:13" ht="21">
      <c r="E200" s="56"/>
      <c r="F200" s="49"/>
      <c r="G200" s="85">
        <v>2559</v>
      </c>
      <c r="H200" s="73"/>
      <c r="I200" s="85">
        <v>2558</v>
      </c>
      <c r="J200" s="58"/>
      <c r="K200" s="85">
        <v>2559</v>
      </c>
      <c r="L200" s="73"/>
      <c r="M200" s="85">
        <v>2558</v>
      </c>
    </row>
    <row r="201" spans="1:14" s="107" customFormat="1" ht="23.25">
      <c r="A201" s="49"/>
      <c r="B201" s="49"/>
      <c r="C201" s="49"/>
      <c r="D201" s="49"/>
      <c r="E201" s="56"/>
      <c r="F201" s="49"/>
      <c r="G201" s="73"/>
      <c r="H201" s="73"/>
      <c r="I201" s="57" t="s">
        <v>298</v>
      </c>
      <c r="J201" s="58"/>
      <c r="K201" s="73"/>
      <c r="L201" s="73"/>
      <c r="M201" s="57" t="s">
        <v>298</v>
      </c>
      <c r="N201" s="49"/>
    </row>
    <row r="202" spans="1:15" ht="23.25">
      <c r="A202" s="54" t="s">
        <v>16</v>
      </c>
      <c r="I202" s="52"/>
      <c r="O202" s="106"/>
    </row>
    <row r="203" spans="1:14" ht="21">
      <c r="A203" s="77" t="s">
        <v>257</v>
      </c>
      <c r="C203" s="77"/>
      <c r="D203" s="77"/>
      <c r="E203" s="49"/>
      <c r="F203" s="49"/>
      <c r="G203" s="68">
        <v>-519782493</v>
      </c>
      <c r="H203" s="68"/>
      <c r="I203" s="68">
        <v>1849337406</v>
      </c>
      <c r="J203" s="68"/>
      <c r="K203" s="68">
        <v>966006</v>
      </c>
      <c r="L203" s="68"/>
      <c r="M203" s="68">
        <v>1581938905</v>
      </c>
      <c r="N203" s="54"/>
    </row>
    <row r="204" spans="1:14" ht="21">
      <c r="A204" s="77" t="s">
        <v>302</v>
      </c>
      <c r="C204" s="77"/>
      <c r="D204" s="77"/>
      <c r="E204" s="49"/>
      <c r="F204" s="49"/>
      <c r="G204" s="68">
        <v>14845594</v>
      </c>
      <c r="H204" s="68"/>
      <c r="I204" s="68">
        <v>-32181995</v>
      </c>
      <c r="J204" s="68"/>
      <c r="K204" s="68">
        <v>14000000</v>
      </c>
      <c r="L204" s="68"/>
      <c r="M204" s="68">
        <v>0</v>
      </c>
      <c r="N204" s="54"/>
    </row>
    <row r="205" spans="1:14" ht="21">
      <c r="A205" s="77" t="s">
        <v>110</v>
      </c>
      <c r="C205" s="77"/>
      <c r="D205" s="77"/>
      <c r="E205" s="49"/>
      <c r="F205" s="49"/>
      <c r="G205" s="68">
        <v>506620243</v>
      </c>
      <c r="H205" s="68"/>
      <c r="I205" s="68">
        <v>816884560</v>
      </c>
      <c r="J205" s="68"/>
      <c r="K205" s="68">
        <v>5418965241</v>
      </c>
      <c r="L205" s="68"/>
      <c r="M205" s="68">
        <v>3372145263</v>
      </c>
      <c r="N205" s="54"/>
    </row>
    <row r="206" spans="1:13" ht="21">
      <c r="A206" s="77" t="s">
        <v>285</v>
      </c>
      <c r="C206" s="77"/>
      <c r="D206" s="77"/>
      <c r="E206" s="49"/>
      <c r="F206" s="49"/>
      <c r="G206" s="68">
        <v>0</v>
      </c>
      <c r="H206" s="68"/>
      <c r="I206" s="68">
        <v>112847900</v>
      </c>
      <c r="J206" s="68"/>
      <c r="K206" s="68">
        <v>0</v>
      </c>
      <c r="L206" s="68"/>
      <c r="M206" s="68">
        <v>0</v>
      </c>
    </row>
    <row r="207" spans="1:13" ht="21">
      <c r="A207" s="77" t="s">
        <v>304</v>
      </c>
      <c r="C207" s="77"/>
      <c r="D207" s="77"/>
      <c r="E207" s="49"/>
      <c r="F207" s="49"/>
      <c r="G207" s="68">
        <v>31339237</v>
      </c>
      <c r="H207" s="68"/>
      <c r="I207" s="68">
        <v>0</v>
      </c>
      <c r="J207" s="68"/>
      <c r="K207" s="68">
        <v>0</v>
      </c>
      <c r="L207" s="68"/>
      <c r="M207" s="68">
        <v>0</v>
      </c>
    </row>
    <row r="208" spans="1:13" ht="21">
      <c r="A208" s="77" t="s">
        <v>286</v>
      </c>
      <c r="C208" s="77"/>
      <c r="D208" s="77"/>
      <c r="E208" s="49"/>
      <c r="F208" s="49"/>
      <c r="G208" s="68">
        <v>484942700</v>
      </c>
      <c r="H208" s="68"/>
      <c r="I208" s="68">
        <v>25000000</v>
      </c>
      <c r="J208" s="68"/>
      <c r="K208" s="68">
        <v>475292700</v>
      </c>
      <c r="L208" s="68"/>
      <c r="M208" s="68">
        <v>0</v>
      </c>
    </row>
    <row r="209" spans="1:15" ht="21">
      <c r="A209" s="77" t="s">
        <v>184</v>
      </c>
      <c r="C209" s="77"/>
      <c r="D209" s="77"/>
      <c r="E209" s="49"/>
      <c r="F209" s="49"/>
      <c r="G209" s="68">
        <v>-7843320</v>
      </c>
      <c r="H209" s="68"/>
      <c r="I209" s="68">
        <v>-1684535404</v>
      </c>
      <c r="J209" s="68"/>
      <c r="K209" s="68">
        <v>-1360561054</v>
      </c>
      <c r="L209" s="68"/>
      <c r="M209" s="68">
        <v>-2513306522</v>
      </c>
      <c r="O209" s="54"/>
    </row>
    <row r="210" spans="1:13" ht="21">
      <c r="A210" s="77" t="s">
        <v>193</v>
      </c>
      <c r="C210" s="77"/>
      <c r="D210" s="77"/>
      <c r="E210" s="49"/>
      <c r="F210" s="49"/>
      <c r="G210" s="68">
        <v>-2305687</v>
      </c>
      <c r="H210" s="68"/>
      <c r="I210" s="68">
        <v>-2128399</v>
      </c>
      <c r="J210" s="68"/>
      <c r="K210" s="68">
        <v>-2305687</v>
      </c>
      <c r="L210" s="68"/>
      <c r="M210" s="68">
        <v>-2128399</v>
      </c>
    </row>
    <row r="211" spans="1:13" ht="21">
      <c r="A211" s="77" t="s">
        <v>287</v>
      </c>
      <c r="C211" s="77"/>
      <c r="D211" s="77"/>
      <c r="E211" s="49"/>
      <c r="F211" s="49"/>
      <c r="G211" s="68">
        <v>58228169</v>
      </c>
      <c r="H211" s="68"/>
      <c r="I211" s="68">
        <v>71927319</v>
      </c>
      <c r="J211" s="68"/>
      <c r="K211" s="68">
        <v>9789805</v>
      </c>
      <c r="L211" s="68"/>
      <c r="M211" s="68">
        <v>12009217</v>
      </c>
    </row>
    <row r="212" spans="1:13" ht="21">
      <c r="A212" s="77" t="s">
        <v>126</v>
      </c>
      <c r="C212" s="77"/>
      <c r="D212" s="77"/>
      <c r="E212" s="49"/>
      <c r="F212" s="49"/>
      <c r="G212" s="68">
        <v>-8506442347</v>
      </c>
      <c r="H212" s="68"/>
      <c r="I212" s="68">
        <v>-5976203862</v>
      </c>
      <c r="J212" s="68"/>
      <c r="K212" s="68">
        <v>-2881608544</v>
      </c>
      <c r="L212" s="68"/>
      <c r="M212" s="68">
        <v>-1110600462</v>
      </c>
    </row>
    <row r="213" spans="1:13" ht="21">
      <c r="A213" s="77" t="s">
        <v>314</v>
      </c>
      <c r="C213" s="77"/>
      <c r="D213" s="77"/>
      <c r="E213" s="49"/>
      <c r="F213" s="49"/>
      <c r="G213" s="68">
        <v>-1080000000</v>
      </c>
      <c r="H213" s="68"/>
      <c r="I213" s="68">
        <v>0</v>
      </c>
      <c r="J213" s="68"/>
      <c r="K213" s="68">
        <v>-1080000000</v>
      </c>
      <c r="L213" s="68"/>
      <c r="M213" s="68">
        <v>0</v>
      </c>
    </row>
    <row r="214" spans="1:13" ht="21">
      <c r="A214" s="77" t="s">
        <v>185</v>
      </c>
      <c r="C214" s="77"/>
      <c r="D214" s="77"/>
      <c r="E214" s="49"/>
      <c r="F214" s="49"/>
      <c r="G214" s="68">
        <v>-82134134</v>
      </c>
      <c r="H214" s="68"/>
      <c r="I214" s="68">
        <v>-3000000</v>
      </c>
      <c r="J214" s="68"/>
      <c r="K214" s="68">
        <v>-4169918</v>
      </c>
      <c r="L214" s="68"/>
      <c r="M214" s="68">
        <v>0</v>
      </c>
    </row>
    <row r="215" spans="1:13" ht="21">
      <c r="A215" s="77" t="s">
        <v>308</v>
      </c>
      <c r="C215" s="77"/>
      <c r="D215" s="77"/>
      <c r="E215" s="49"/>
      <c r="F215" s="49"/>
      <c r="G215" s="68">
        <v>0</v>
      </c>
      <c r="H215" s="68"/>
      <c r="I215" s="68">
        <v>0</v>
      </c>
      <c r="J215" s="68"/>
      <c r="K215" s="68">
        <v>-816453662</v>
      </c>
      <c r="L215" s="68"/>
      <c r="M215" s="68">
        <v>428770408</v>
      </c>
    </row>
    <row r="216" spans="1:13" ht="21.75" customHeight="1">
      <c r="A216" s="77" t="s">
        <v>187</v>
      </c>
      <c r="C216" s="77"/>
      <c r="D216" s="77"/>
      <c r="E216" s="49"/>
      <c r="F216" s="49"/>
      <c r="G216" s="63">
        <v>0</v>
      </c>
      <c r="H216" s="68"/>
      <c r="I216" s="63">
        <v>0</v>
      </c>
      <c r="J216" s="68"/>
      <c r="K216" s="68">
        <v>-457458490</v>
      </c>
      <c r="L216" s="68"/>
      <c r="M216" s="68">
        <v>-1180710000</v>
      </c>
    </row>
    <row r="217" spans="1:13" ht="21">
      <c r="A217" s="77" t="s">
        <v>131</v>
      </c>
      <c r="C217" s="77"/>
      <c r="D217" s="77"/>
      <c r="E217" s="49"/>
      <c r="F217" s="49"/>
      <c r="G217" s="68">
        <v>0</v>
      </c>
      <c r="H217" s="68"/>
      <c r="I217" s="68">
        <v>0</v>
      </c>
      <c r="J217" s="68"/>
      <c r="K217" s="68">
        <v>1108609785</v>
      </c>
      <c r="L217" s="68"/>
      <c r="M217" s="68">
        <v>811608800</v>
      </c>
    </row>
    <row r="218" spans="1:13" ht="21">
      <c r="A218" s="77" t="s">
        <v>188</v>
      </c>
      <c r="C218" s="77"/>
      <c r="D218" s="77"/>
      <c r="E218" s="49"/>
      <c r="F218" s="49"/>
      <c r="G218" s="68">
        <v>-389696325</v>
      </c>
      <c r="H218" s="63"/>
      <c r="I218" s="68">
        <v>-360811236</v>
      </c>
      <c r="J218" s="63"/>
      <c r="K218" s="68">
        <v>-175139083</v>
      </c>
      <c r="L218" s="63"/>
      <c r="M218" s="68">
        <v>-135541661</v>
      </c>
    </row>
    <row r="219" spans="1:13" ht="21">
      <c r="A219" s="54" t="s">
        <v>288</v>
      </c>
      <c r="G219" s="67">
        <f>SUM(G203:G218)</f>
        <v>-9492228363</v>
      </c>
      <c r="H219" s="68"/>
      <c r="I219" s="67">
        <f>SUM(I203:I218)</f>
        <v>-5182863711</v>
      </c>
      <c r="J219" s="68"/>
      <c r="K219" s="67">
        <f>SUM(K203:K218)</f>
        <v>249927099</v>
      </c>
      <c r="L219" s="68"/>
      <c r="M219" s="67">
        <f>SUM(M203:M218)</f>
        <v>1264185549</v>
      </c>
    </row>
    <row r="220" spans="7:13" ht="21">
      <c r="G220" s="63"/>
      <c r="H220" s="68"/>
      <c r="I220" s="63"/>
      <c r="J220" s="68"/>
      <c r="K220" s="63"/>
      <c r="L220" s="63"/>
      <c r="M220" s="63"/>
    </row>
    <row r="221" spans="1:13" ht="21">
      <c r="A221" s="49" t="s">
        <v>40</v>
      </c>
      <c r="G221" s="63"/>
      <c r="H221" s="68"/>
      <c r="I221" s="63"/>
      <c r="J221" s="68"/>
      <c r="K221" s="63"/>
      <c r="L221" s="63"/>
      <c r="M221" s="63"/>
    </row>
    <row r="222" spans="7:13" ht="21">
      <c r="G222" s="63"/>
      <c r="H222" s="68"/>
      <c r="I222" s="63"/>
      <c r="J222" s="68"/>
      <c r="K222" s="63"/>
      <c r="L222" s="63"/>
      <c r="M222" s="63"/>
    </row>
    <row r="223" spans="7:13" ht="21">
      <c r="G223" s="63"/>
      <c r="H223" s="68"/>
      <c r="I223" s="63"/>
      <c r="J223" s="68"/>
      <c r="K223" s="63"/>
      <c r="L223" s="63"/>
      <c r="M223" s="63"/>
    </row>
    <row r="224" spans="7:13" ht="21">
      <c r="G224" s="63"/>
      <c r="H224" s="68"/>
      <c r="I224" s="63"/>
      <c r="J224" s="68"/>
      <c r="K224" s="63"/>
      <c r="L224" s="63"/>
      <c r="M224" s="63"/>
    </row>
    <row r="225" spans="7:13" ht="21">
      <c r="G225" s="63"/>
      <c r="H225" s="68"/>
      <c r="I225" s="63"/>
      <c r="J225" s="68"/>
      <c r="K225" s="63"/>
      <c r="L225" s="63"/>
      <c r="M225" s="63"/>
    </row>
    <row r="226" spans="7:13" ht="21">
      <c r="G226" s="63"/>
      <c r="H226" s="68"/>
      <c r="I226" s="63"/>
      <c r="J226" s="68"/>
      <c r="K226" s="63"/>
      <c r="L226" s="63"/>
      <c r="M226" s="63"/>
    </row>
    <row r="227" spans="7:13" ht="21">
      <c r="G227" s="63"/>
      <c r="H227" s="68"/>
      <c r="I227" s="63"/>
      <c r="J227" s="68"/>
      <c r="K227" s="63"/>
      <c r="L227" s="63"/>
      <c r="M227" s="63"/>
    </row>
    <row r="228" spans="7:13" ht="21">
      <c r="G228" s="63"/>
      <c r="H228" s="68"/>
      <c r="I228" s="63"/>
      <c r="J228" s="68"/>
      <c r="K228" s="63"/>
      <c r="L228" s="63"/>
      <c r="M228" s="63"/>
    </row>
    <row r="229" spans="7:13" ht="21">
      <c r="G229" s="63"/>
      <c r="H229" s="68"/>
      <c r="I229" s="63"/>
      <c r="J229" s="68"/>
      <c r="K229" s="63"/>
      <c r="L229" s="63"/>
      <c r="M229" s="63"/>
    </row>
    <row r="230" spans="7:13" ht="21">
      <c r="G230" s="63"/>
      <c r="H230" s="68"/>
      <c r="I230" s="63"/>
      <c r="J230" s="68"/>
      <c r="K230" s="63"/>
      <c r="L230" s="63"/>
      <c r="M230" s="63"/>
    </row>
    <row r="231" spans="7:13" ht="21">
      <c r="G231" s="63"/>
      <c r="H231" s="68"/>
      <c r="I231" s="63"/>
      <c r="J231" s="68"/>
      <c r="K231" s="63"/>
      <c r="L231" s="63"/>
      <c r="M231" s="63"/>
    </row>
    <row r="232" spans="7:13" ht="21">
      <c r="G232" s="63"/>
      <c r="H232" s="68"/>
      <c r="I232" s="63"/>
      <c r="J232" s="68"/>
      <c r="K232" s="63"/>
      <c r="L232" s="63"/>
      <c r="M232" s="63"/>
    </row>
    <row r="233" spans="7:13" ht="21">
      <c r="G233" s="63"/>
      <c r="H233" s="68"/>
      <c r="I233" s="63"/>
      <c r="J233" s="68"/>
      <c r="K233" s="63"/>
      <c r="L233" s="63"/>
      <c r="M233" s="63"/>
    </row>
    <row r="234" spans="7:13" ht="21">
      <c r="G234" s="63"/>
      <c r="H234" s="68"/>
      <c r="I234" s="63"/>
      <c r="J234" s="68"/>
      <c r="K234" s="63"/>
      <c r="L234" s="63"/>
      <c r="M234" s="63"/>
    </row>
    <row r="235" spans="7:13" ht="21">
      <c r="G235" s="63"/>
      <c r="H235" s="68"/>
      <c r="I235" s="63"/>
      <c r="J235" s="68"/>
      <c r="K235" s="63"/>
      <c r="L235" s="63"/>
      <c r="M235" s="63"/>
    </row>
    <row r="236" spans="7:13" ht="21">
      <c r="G236" s="63"/>
      <c r="H236" s="68"/>
      <c r="I236" s="63"/>
      <c r="J236" s="68"/>
      <c r="K236" s="63"/>
      <c r="L236" s="63"/>
      <c r="M236" s="63"/>
    </row>
    <row r="237" spans="7:13" ht="21">
      <c r="G237" s="63"/>
      <c r="H237" s="68"/>
      <c r="I237" s="63"/>
      <c r="J237" s="68"/>
      <c r="K237" s="63"/>
      <c r="L237" s="63"/>
      <c r="M237" s="63"/>
    </row>
    <row r="238" spans="7:13" ht="21">
      <c r="G238" s="63"/>
      <c r="H238" s="68"/>
      <c r="I238" s="63"/>
      <c r="J238" s="68"/>
      <c r="K238" s="63"/>
      <c r="L238" s="63"/>
      <c r="M238" s="63"/>
    </row>
    <row r="239" spans="7:13" ht="21">
      <c r="G239" s="63"/>
      <c r="H239" s="68"/>
      <c r="I239" s="63"/>
      <c r="J239" s="68"/>
      <c r="K239" s="63"/>
      <c r="L239" s="63"/>
      <c r="M239" s="63"/>
    </row>
    <row r="240" spans="7:13" ht="21">
      <c r="G240" s="63"/>
      <c r="H240" s="68"/>
      <c r="I240" s="63"/>
      <c r="J240" s="68"/>
      <c r="K240" s="63"/>
      <c r="L240" s="63"/>
      <c r="M240" s="63"/>
    </row>
    <row r="241" spans="7:13" ht="21">
      <c r="G241" s="63"/>
      <c r="H241" s="68"/>
      <c r="I241" s="63"/>
      <c r="J241" s="68"/>
      <c r="K241" s="63"/>
      <c r="L241" s="63"/>
      <c r="M241" s="63"/>
    </row>
    <row r="242" spans="7:13" ht="21">
      <c r="G242" s="63"/>
      <c r="H242" s="68"/>
      <c r="I242" s="63"/>
      <c r="J242" s="68"/>
      <c r="K242" s="63"/>
      <c r="L242" s="63"/>
      <c r="M242" s="63"/>
    </row>
    <row r="243" spans="7:13" ht="21">
      <c r="G243" s="63"/>
      <c r="H243" s="68"/>
      <c r="I243" s="63"/>
      <c r="J243" s="68"/>
      <c r="K243" s="63"/>
      <c r="L243" s="63"/>
      <c r="M243" s="63"/>
    </row>
    <row r="244" spans="5:15" s="106" customFormat="1" ht="27">
      <c r="E244" s="51"/>
      <c r="F244" s="108"/>
      <c r="G244" s="110"/>
      <c r="H244" s="111"/>
      <c r="I244" s="110"/>
      <c r="J244" s="111"/>
      <c r="K244" s="110"/>
      <c r="L244" s="110"/>
      <c r="M244" s="184">
        <v>11</v>
      </c>
      <c r="O244" s="49"/>
    </row>
    <row r="245" spans="1:13" ht="21">
      <c r="A245" s="48" t="s">
        <v>41</v>
      </c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</row>
    <row r="246" spans="1:13" ht="21">
      <c r="A246" s="48" t="s">
        <v>174</v>
      </c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</row>
    <row r="247" spans="1:13" ht="21">
      <c r="A247" s="48" t="s">
        <v>291</v>
      </c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</row>
    <row r="248" spans="3:13" ht="21">
      <c r="C248" s="83"/>
      <c r="D248" s="83"/>
      <c r="E248" s="83"/>
      <c r="F248" s="84"/>
      <c r="G248" s="83"/>
      <c r="H248" s="83"/>
      <c r="I248" s="83"/>
      <c r="J248" s="83"/>
      <c r="M248" s="82" t="s">
        <v>249</v>
      </c>
    </row>
    <row r="249" spans="7:15" s="54" customFormat="1" ht="21">
      <c r="G249" s="199" t="s">
        <v>33</v>
      </c>
      <c r="H249" s="199"/>
      <c r="I249" s="199"/>
      <c r="J249" s="60"/>
      <c r="K249" s="199" t="s">
        <v>105</v>
      </c>
      <c r="L249" s="199"/>
      <c r="M249" s="199"/>
      <c r="N249" s="199"/>
      <c r="O249" s="49"/>
    </row>
    <row r="250" spans="5:13" ht="21">
      <c r="E250" s="56"/>
      <c r="F250" s="49"/>
      <c r="G250" s="85">
        <v>2559</v>
      </c>
      <c r="H250" s="73"/>
      <c r="I250" s="85">
        <v>2558</v>
      </c>
      <c r="J250" s="58"/>
      <c r="K250" s="85">
        <v>2559</v>
      </c>
      <c r="L250" s="73"/>
      <c r="M250" s="85">
        <v>2558</v>
      </c>
    </row>
    <row r="251" spans="1:14" s="107" customFormat="1" ht="23.25">
      <c r="A251" s="49"/>
      <c r="B251" s="49"/>
      <c r="C251" s="49"/>
      <c r="D251" s="49"/>
      <c r="E251" s="56"/>
      <c r="F251" s="49"/>
      <c r="G251" s="73"/>
      <c r="H251" s="73"/>
      <c r="I251" s="57" t="s">
        <v>298</v>
      </c>
      <c r="J251" s="58"/>
      <c r="K251" s="73"/>
      <c r="L251" s="73"/>
      <c r="M251" s="57" t="s">
        <v>298</v>
      </c>
      <c r="N251" s="49"/>
    </row>
    <row r="252" spans="1:15" ht="23.25">
      <c r="A252" s="54" t="s">
        <v>210</v>
      </c>
      <c r="G252" s="68"/>
      <c r="H252" s="68"/>
      <c r="I252" s="68"/>
      <c r="J252" s="68"/>
      <c r="K252" s="68"/>
      <c r="L252" s="68"/>
      <c r="M252" s="68"/>
      <c r="O252" s="106"/>
    </row>
    <row r="253" spans="1:15" ht="23.25">
      <c r="A253" s="77" t="s">
        <v>311</v>
      </c>
      <c r="G253" s="68">
        <f>'BS&amp;PL Thai'!G73-'BS&amp;PL Thai'!I73</f>
        <v>-8700000</v>
      </c>
      <c r="H253" s="68"/>
      <c r="I253" s="68">
        <v>9000000</v>
      </c>
      <c r="J253" s="68"/>
      <c r="K253" s="68">
        <v>0</v>
      </c>
      <c r="L253" s="68"/>
      <c r="M253" s="68">
        <v>0</v>
      </c>
      <c r="O253" s="106"/>
    </row>
    <row r="254" spans="1:14" ht="21">
      <c r="A254" s="77" t="s">
        <v>307</v>
      </c>
      <c r="C254" s="77"/>
      <c r="D254" s="77"/>
      <c r="E254" s="49"/>
      <c r="F254" s="49"/>
      <c r="G254" s="63">
        <v>0</v>
      </c>
      <c r="H254" s="68"/>
      <c r="I254" s="63">
        <v>0</v>
      </c>
      <c r="J254" s="68"/>
      <c r="K254" s="63">
        <v>40024351</v>
      </c>
      <c r="L254" s="68"/>
      <c r="M254" s="63">
        <v>3600295038</v>
      </c>
      <c r="N254" s="77"/>
    </row>
    <row r="255" spans="1:14" ht="21">
      <c r="A255" s="49" t="s">
        <v>226</v>
      </c>
      <c r="C255" s="77"/>
      <c r="D255" s="77"/>
      <c r="E255" s="49"/>
      <c r="F255" s="49"/>
      <c r="G255" s="63"/>
      <c r="H255" s="68"/>
      <c r="I255" s="63"/>
      <c r="J255" s="68"/>
      <c r="K255" s="63"/>
      <c r="L255" s="68"/>
      <c r="M255" s="63"/>
      <c r="N255" s="77"/>
    </row>
    <row r="256" spans="1:13" ht="21">
      <c r="A256" s="49" t="s">
        <v>211</v>
      </c>
      <c r="G256" s="68">
        <v>9308786258</v>
      </c>
      <c r="H256" s="68"/>
      <c r="I256" s="68">
        <v>8955244748</v>
      </c>
      <c r="J256" s="68"/>
      <c r="K256" s="63">
        <v>9300000000</v>
      </c>
      <c r="L256" s="68"/>
      <c r="M256" s="63">
        <v>8900000000</v>
      </c>
    </row>
    <row r="257" spans="1:13" ht="21">
      <c r="A257" s="49" t="s">
        <v>227</v>
      </c>
      <c r="G257" s="68"/>
      <c r="H257" s="68"/>
      <c r="I257" s="68"/>
      <c r="J257" s="68"/>
      <c r="K257" s="63"/>
      <c r="L257" s="68"/>
      <c r="M257" s="63"/>
    </row>
    <row r="258" spans="1:13" ht="21">
      <c r="A258" s="49" t="s">
        <v>211</v>
      </c>
      <c r="G258" s="68">
        <v>-7805817242</v>
      </c>
      <c r="H258" s="68"/>
      <c r="I258" s="68">
        <v>-8903020895</v>
      </c>
      <c r="J258" s="68"/>
      <c r="K258" s="63">
        <v>-7800000000</v>
      </c>
      <c r="L258" s="68"/>
      <c r="M258" s="63">
        <v>-8900000000</v>
      </c>
    </row>
    <row r="259" spans="1:15" ht="21">
      <c r="A259" s="77" t="s">
        <v>241</v>
      </c>
      <c r="G259" s="68">
        <v>0</v>
      </c>
      <c r="H259" s="68"/>
      <c r="I259" s="68">
        <v>1000000</v>
      </c>
      <c r="J259" s="68"/>
      <c r="K259" s="63">
        <v>0</v>
      </c>
      <c r="L259" s="68"/>
      <c r="M259" s="63">
        <v>0</v>
      </c>
      <c r="O259" s="54"/>
    </row>
    <row r="260" spans="1:13" ht="21">
      <c r="A260" s="77" t="s">
        <v>135</v>
      </c>
      <c r="C260" s="77"/>
      <c r="D260" s="77"/>
      <c r="E260" s="49"/>
      <c r="F260" s="49"/>
      <c r="G260" s="68">
        <v>-1734683265</v>
      </c>
      <c r="H260" s="68"/>
      <c r="I260" s="68">
        <v>-1585964446</v>
      </c>
      <c r="J260" s="68"/>
      <c r="K260" s="68">
        <v>-1671607000</v>
      </c>
      <c r="L260" s="68"/>
      <c r="M260" s="68">
        <v>-1537680800</v>
      </c>
    </row>
    <row r="261" spans="1:13" ht="21">
      <c r="A261" s="77" t="s">
        <v>133</v>
      </c>
      <c r="C261" s="77"/>
      <c r="D261" s="77"/>
      <c r="E261" s="49"/>
      <c r="F261" s="49"/>
      <c r="G261" s="68">
        <v>-60512667</v>
      </c>
      <c r="H261" s="68"/>
      <c r="I261" s="68">
        <v>-77385378</v>
      </c>
      <c r="J261" s="68"/>
      <c r="K261" s="68">
        <v>-12297501</v>
      </c>
      <c r="L261" s="68"/>
      <c r="M261" s="68">
        <v>-10251142</v>
      </c>
    </row>
    <row r="262" spans="1:13" ht="21">
      <c r="A262" s="77" t="s">
        <v>162</v>
      </c>
      <c r="C262" s="77"/>
      <c r="D262" s="77"/>
      <c r="E262" s="49"/>
      <c r="F262" s="49"/>
      <c r="G262" s="68">
        <v>2996318126</v>
      </c>
      <c r="H262" s="68"/>
      <c r="I262" s="68">
        <v>1997415349</v>
      </c>
      <c r="J262" s="68"/>
      <c r="K262" s="68">
        <v>2996318126</v>
      </c>
      <c r="L262" s="68"/>
      <c r="M262" s="68">
        <v>1997415349</v>
      </c>
    </row>
    <row r="263" spans="1:13" ht="21">
      <c r="A263" s="77" t="s">
        <v>231</v>
      </c>
      <c r="C263" s="77"/>
      <c r="D263" s="77"/>
      <c r="E263" s="49"/>
      <c r="F263" s="49"/>
      <c r="G263" s="68">
        <v>-1000000000</v>
      </c>
      <c r="H263" s="68"/>
      <c r="I263" s="68">
        <v>-2500000000</v>
      </c>
      <c r="J263" s="68"/>
      <c r="K263" s="68">
        <v>-1000000000</v>
      </c>
      <c r="L263" s="68"/>
      <c r="M263" s="68">
        <v>-2500000000</v>
      </c>
    </row>
    <row r="264" spans="1:13" ht="21">
      <c r="A264" s="77" t="s">
        <v>318</v>
      </c>
      <c r="C264" s="77"/>
      <c r="D264" s="77"/>
      <c r="E264" s="49"/>
      <c r="F264" s="49"/>
      <c r="G264" s="68"/>
      <c r="H264" s="68"/>
      <c r="I264" s="68"/>
      <c r="J264" s="68"/>
      <c r="K264" s="68"/>
      <c r="L264" s="68"/>
      <c r="M264" s="68"/>
    </row>
    <row r="265" spans="1:13" ht="21">
      <c r="A265" s="77"/>
      <c r="B265" s="49" t="s">
        <v>319</v>
      </c>
      <c r="C265" s="77"/>
      <c r="D265" s="77"/>
      <c r="E265" s="49"/>
      <c r="F265" s="49"/>
      <c r="G265" s="68">
        <v>0</v>
      </c>
      <c r="H265" s="68"/>
      <c r="I265" s="68">
        <v>52191440</v>
      </c>
      <c r="J265" s="68"/>
      <c r="K265" s="68">
        <v>0</v>
      </c>
      <c r="L265" s="68"/>
      <c r="M265" s="68">
        <v>0</v>
      </c>
    </row>
    <row r="266" spans="1:13" ht="21">
      <c r="A266" s="77" t="s">
        <v>216</v>
      </c>
      <c r="C266" s="77"/>
      <c r="D266" s="77"/>
      <c r="E266" s="49"/>
      <c r="F266" s="49"/>
      <c r="G266" s="68"/>
      <c r="H266" s="68"/>
      <c r="I266" s="68"/>
      <c r="J266" s="68"/>
      <c r="K266" s="68"/>
      <c r="L266" s="68"/>
      <c r="M266" s="68"/>
    </row>
    <row r="267" spans="1:13" ht="21">
      <c r="A267" s="77" t="s">
        <v>217</v>
      </c>
      <c r="C267" s="77"/>
      <c r="D267" s="77"/>
      <c r="E267" s="49"/>
      <c r="F267" s="49"/>
      <c r="G267" s="68">
        <v>-168945080</v>
      </c>
      <c r="H267" s="68"/>
      <c r="I267" s="68">
        <f>45727119-I265</f>
        <v>-6464321</v>
      </c>
      <c r="J267" s="68"/>
      <c r="K267" s="68">
        <v>0</v>
      </c>
      <c r="L267" s="68"/>
      <c r="M267" s="68">
        <v>0</v>
      </c>
    </row>
    <row r="268" spans="1:13" ht="21">
      <c r="A268" s="77" t="s">
        <v>51</v>
      </c>
      <c r="C268" s="77"/>
      <c r="D268" s="77"/>
      <c r="E268" s="49"/>
      <c r="F268" s="49"/>
      <c r="G268" s="68">
        <v>-5575114450</v>
      </c>
      <c r="H268" s="68"/>
      <c r="I268" s="68">
        <v>-3562520724</v>
      </c>
      <c r="J268" s="68"/>
      <c r="K268" s="68">
        <v>-5575114450</v>
      </c>
      <c r="L268" s="68"/>
      <c r="M268" s="68">
        <v>-3562520724</v>
      </c>
    </row>
    <row r="269" spans="1:13" ht="21">
      <c r="A269" s="77" t="s">
        <v>240</v>
      </c>
      <c r="C269" s="77"/>
      <c r="D269" s="77"/>
      <c r="E269" s="49"/>
      <c r="F269" s="49"/>
      <c r="G269" s="68">
        <v>-217454036</v>
      </c>
      <c r="H269" s="68"/>
      <c r="I269" s="68">
        <v>-142109694</v>
      </c>
      <c r="J269" s="68"/>
      <c r="K269" s="68">
        <v>0</v>
      </c>
      <c r="L269" s="68"/>
      <c r="M269" s="68">
        <v>0</v>
      </c>
    </row>
    <row r="270" spans="1:13" ht="21">
      <c r="A270" s="54" t="s">
        <v>306</v>
      </c>
      <c r="G270" s="67">
        <f>SUM(G253:G269)</f>
        <v>-4266122356</v>
      </c>
      <c r="H270" s="68"/>
      <c r="I270" s="67">
        <f>SUM(I253:I269)</f>
        <v>-5762613921</v>
      </c>
      <c r="J270" s="68"/>
      <c r="K270" s="67">
        <f>SUM(K253:K269)</f>
        <v>-3722676474</v>
      </c>
      <c r="L270" s="68"/>
      <c r="M270" s="67">
        <f>SUM(M253:M269)</f>
        <v>-2012742279</v>
      </c>
    </row>
    <row r="271" spans="1:13" ht="21">
      <c r="A271" s="49" t="s">
        <v>269</v>
      </c>
      <c r="G271" s="68">
        <f>G170+G219+G270</f>
        <v>-1311712254</v>
      </c>
      <c r="H271" s="68"/>
      <c r="I271" s="68">
        <f>I170+I219+I270</f>
        <v>1920175397</v>
      </c>
      <c r="J271" s="68"/>
      <c r="K271" s="68">
        <f>K170+K219+K270</f>
        <v>-854781835</v>
      </c>
      <c r="L271" s="68"/>
      <c r="M271" s="68">
        <f>M170+M219+M270</f>
        <v>1754629523</v>
      </c>
    </row>
    <row r="272" spans="1:13" ht="21">
      <c r="A272" s="49" t="s">
        <v>261</v>
      </c>
      <c r="G272" s="63">
        <f>'BS&amp;PL Thai'!I11</f>
        <v>5528543111</v>
      </c>
      <c r="H272" s="63"/>
      <c r="I272" s="63">
        <v>3608367714</v>
      </c>
      <c r="J272" s="63"/>
      <c r="K272" s="63">
        <f>'BS&amp;PL Thai'!O11</f>
        <v>3617144329</v>
      </c>
      <c r="L272" s="63"/>
      <c r="M272" s="63">
        <v>1862514806</v>
      </c>
    </row>
    <row r="273" spans="1:13" ht="21.75" thickBot="1">
      <c r="A273" s="54" t="s">
        <v>262</v>
      </c>
      <c r="B273" s="54"/>
      <c r="G273" s="71">
        <f>SUM(G271:G272)</f>
        <v>4216830857</v>
      </c>
      <c r="H273" s="68"/>
      <c r="I273" s="71">
        <f>SUM(I271:I272)</f>
        <v>5528543111</v>
      </c>
      <c r="J273" s="68"/>
      <c r="K273" s="71">
        <f>SUM(K271:K272)</f>
        <v>2762362494</v>
      </c>
      <c r="L273" s="68"/>
      <c r="M273" s="71">
        <f>SUM(M271:M272)</f>
        <v>3617144329</v>
      </c>
    </row>
    <row r="274" spans="7:13" ht="21.75" thickTop="1">
      <c r="G274" s="68"/>
      <c r="H274" s="68"/>
      <c r="I274" s="68"/>
      <c r="J274" s="68"/>
      <c r="K274" s="68"/>
      <c r="L274" s="68"/>
      <c r="M274" s="68"/>
    </row>
    <row r="275" spans="1:13" ht="21">
      <c r="A275" s="49" t="s">
        <v>127</v>
      </c>
      <c r="G275" s="68"/>
      <c r="H275" s="68"/>
      <c r="I275" s="68"/>
      <c r="J275" s="68"/>
      <c r="K275" s="68"/>
      <c r="L275" s="68"/>
      <c r="M275" s="68"/>
    </row>
    <row r="276" spans="1:13" ht="21">
      <c r="A276" s="49" t="s">
        <v>128</v>
      </c>
      <c r="G276" s="68"/>
      <c r="H276" s="68"/>
      <c r="I276" s="68"/>
      <c r="J276" s="68"/>
      <c r="K276" s="68"/>
      <c r="L276" s="68"/>
      <c r="M276" s="68"/>
    </row>
    <row r="277" spans="2:13" ht="21">
      <c r="B277" s="49" t="s">
        <v>134</v>
      </c>
      <c r="G277" s="68">
        <v>14861948</v>
      </c>
      <c r="H277" s="68"/>
      <c r="I277" s="68">
        <v>20320394</v>
      </c>
      <c r="J277" s="68">
        <v>3366</v>
      </c>
      <c r="K277" s="68">
        <v>9721216</v>
      </c>
      <c r="L277" s="68"/>
      <c r="M277" s="68">
        <v>111495</v>
      </c>
    </row>
    <row r="278" spans="2:13" ht="21">
      <c r="B278" s="49" t="s">
        <v>258</v>
      </c>
      <c r="G278" s="68">
        <v>-609976373</v>
      </c>
      <c r="H278" s="68"/>
      <c r="I278" s="68">
        <v>487586062</v>
      </c>
      <c r="J278" s="68"/>
      <c r="K278" s="68">
        <v>-332668621</v>
      </c>
      <c r="L278" s="68"/>
      <c r="M278" s="68">
        <v>326379198</v>
      </c>
    </row>
    <row r="279" spans="2:13" ht="21">
      <c r="B279" s="49" t="s">
        <v>259</v>
      </c>
      <c r="G279" s="68">
        <v>-155579840</v>
      </c>
      <c r="H279" s="68"/>
      <c r="I279" s="68">
        <v>-47098504</v>
      </c>
      <c r="J279" s="68">
        <v>13469</v>
      </c>
      <c r="K279" s="68">
        <v>10943939</v>
      </c>
      <c r="L279" s="68"/>
      <c r="M279" s="68">
        <v>2157221</v>
      </c>
    </row>
    <row r="280" spans="7:13" ht="21">
      <c r="G280" s="68"/>
      <c r="H280" s="68"/>
      <c r="I280" s="68"/>
      <c r="J280" s="68"/>
      <c r="K280" s="68"/>
      <c r="L280" s="68"/>
      <c r="M280" s="68"/>
    </row>
    <row r="281" spans="7:13" ht="21">
      <c r="G281" s="68"/>
      <c r="H281" s="68"/>
      <c r="I281" s="68"/>
      <c r="J281" s="68"/>
      <c r="K281" s="68"/>
      <c r="L281" s="68"/>
      <c r="M281" s="68"/>
    </row>
    <row r="282" spans="7:13" ht="21">
      <c r="G282" s="68"/>
      <c r="H282" s="68"/>
      <c r="I282" s="68"/>
      <c r="J282" s="68"/>
      <c r="K282" s="68"/>
      <c r="L282" s="68"/>
      <c r="M282" s="68"/>
    </row>
    <row r="283" spans="1:13" ht="21">
      <c r="A283" s="49" t="s">
        <v>40</v>
      </c>
      <c r="G283" s="68"/>
      <c r="H283" s="68"/>
      <c r="I283" s="68"/>
      <c r="J283" s="68"/>
      <c r="K283" s="68"/>
      <c r="L283" s="68"/>
      <c r="M283" s="68"/>
    </row>
    <row r="284" spans="7:13" ht="21">
      <c r="G284" s="68"/>
      <c r="H284" s="68"/>
      <c r="I284" s="68"/>
      <c r="J284" s="68"/>
      <c r="K284" s="68"/>
      <c r="L284" s="68"/>
      <c r="M284" s="68"/>
    </row>
    <row r="285" spans="7:13" ht="21">
      <c r="G285" s="68"/>
      <c r="H285" s="68"/>
      <c r="I285" s="68"/>
      <c r="J285" s="68"/>
      <c r="K285" s="68"/>
      <c r="L285" s="68"/>
      <c r="M285" s="68"/>
    </row>
    <row r="286" spans="7:13" ht="21">
      <c r="G286" s="68"/>
      <c r="H286" s="68"/>
      <c r="I286" s="68"/>
      <c r="J286" s="68"/>
      <c r="K286" s="68"/>
      <c r="L286" s="68"/>
      <c r="M286" s="68"/>
    </row>
    <row r="287" spans="7:13" ht="21">
      <c r="G287" s="68"/>
      <c r="H287" s="68"/>
      <c r="I287" s="68"/>
      <c r="J287" s="68"/>
      <c r="K287" s="68"/>
      <c r="L287" s="68"/>
      <c r="M287" s="68"/>
    </row>
    <row r="288" spans="7:13" ht="21">
      <c r="G288" s="68"/>
      <c r="H288" s="68"/>
      <c r="I288" s="68"/>
      <c r="J288" s="68"/>
      <c r="K288" s="68"/>
      <c r="L288" s="68"/>
      <c r="M288" s="68"/>
    </row>
    <row r="289" spans="7:13" ht="21">
      <c r="G289" s="68"/>
      <c r="H289" s="68"/>
      <c r="I289" s="68"/>
      <c r="J289" s="68"/>
      <c r="K289" s="68"/>
      <c r="L289" s="68"/>
      <c r="M289" s="68"/>
    </row>
    <row r="290" spans="7:13" ht="21">
      <c r="G290" s="68"/>
      <c r="H290" s="68"/>
      <c r="I290" s="68"/>
      <c r="J290" s="68"/>
      <c r="K290" s="68"/>
      <c r="L290" s="68"/>
      <c r="M290" s="68"/>
    </row>
    <row r="291" spans="7:13" ht="21">
      <c r="G291" s="68"/>
      <c r="H291" s="68"/>
      <c r="I291" s="68"/>
      <c r="J291" s="68"/>
      <c r="K291" s="68"/>
      <c r="L291" s="68"/>
      <c r="M291" s="68"/>
    </row>
    <row r="292" spans="7:13" ht="21">
      <c r="G292" s="68"/>
      <c r="H292" s="68"/>
      <c r="I292" s="68"/>
      <c r="J292" s="68"/>
      <c r="K292" s="68"/>
      <c r="L292" s="68"/>
      <c r="M292" s="68"/>
    </row>
    <row r="293" spans="5:15" s="106" customFormat="1" ht="27">
      <c r="E293" s="51"/>
      <c r="F293" s="108"/>
      <c r="G293" s="110"/>
      <c r="H293" s="111"/>
      <c r="I293" s="110"/>
      <c r="J293" s="111"/>
      <c r="K293" s="110"/>
      <c r="L293" s="110"/>
      <c r="M293" s="184">
        <v>12</v>
      </c>
      <c r="O293" s="49"/>
    </row>
    <row r="297" spans="9:13" ht="21">
      <c r="I297" s="52"/>
      <c r="K297" s="52"/>
      <c r="M297" s="52"/>
    </row>
    <row r="302" ht="23.25">
      <c r="O302" s="106"/>
    </row>
  </sheetData>
  <sheetProtection/>
  <mergeCells count="12">
    <mergeCell ref="K149:N149"/>
    <mergeCell ref="K199:N199"/>
    <mergeCell ref="G5:I5"/>
    <mergeCell ref="K5:N5"/>
    <mergeCell ref="G53:I53"/>
    <mergeCell ref="K53:N53"/>
    <mergeCell ref="K249:N249"/>
    <mergeCell ref="G149:I149"/>
    <mergeCell ref="G199:I199"/>
    <mergeCell ref="G249:I249"/>
    <mergeCell ref="K99:N99"/>
    <mergeCell ref="G99:I99"/>
  </mergeCells>
  <printOptions horizontalCentered="1"/>
  <pageMargins left="0.47" right="0.24" top="0.54" bottom="0.196850393700787" header="0.196850393700787" footer="0.3"/>
  <pageSetup firstPageNumber="3" useFirstPageNumber="1" horizontalDpi="600" verticalDpi="600" orientation="portrait" paperSize="9" scale="75" r:id="rId1"/>
  <rowBreaks count="5" manualBreakCount="5">
    <brk id="48" max="13" man="1"/>
    <brk id="94" max="13" man="1"/>
    <brk id="144" max="13" man="1"/>
    <brk id="194" max="13" man="1"/>
    <brk id="244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85"/>
  <sheetViews>
    <sheetView zoomScalePageLayoutView="0" workbookViewId="0" topLeftCell="A1">
      <selection activeCell="A1" sqref="A1:X1"/>
    </sheetView>
  </sheetViews>
  <sheetFormatPr defaultColWidth="8.00390625" defaultRowHeight="21.75"/>
  <cols>
    <col min="1" max="1" width="36.28125" style="5" customWidth="1"/>
    <col min="2" max="2" width="7.28125" style="5" customWidth="1"/>
    <col min="3" max="3" width="1.7109375" style="5" customWidth="1"/>
    <col min="4" max="4" width="12.7109375" style="5" customWidth="1"/>
    <col min="5" max="5" width="1.7109375" style="5" customWidth="1"/>
    <col min="6" max="6" width="12.7109375" style="5" customWidth="1"/>
    <col min="7" max="7" width="1.7109375" style="5" customWidth="1"/>
    <col min="8" max="8" width="12.7109375" style="5" customWidth="1"/>
    <col min="9" max="9" width="1.7109375" style="5" customWidth="1"/>
    <col min="10" max="10" width="12.7109375" style="5" customWidth="1"/>
    <col min="11" max="11" width="1.7109375" style="5" customWidth="1"/>
    <col min="12" max="12" width="12.7109375" style="5" customWidth="1"/>
    <col min="13" max="13" width="1.7109375" style="5" customWidth="1"/>
    <col min="14" max="14" width="12.7109375" style="5" customWidth="1"/>
    <col min="15" max="15" width="1.7109375" style="5" customWidth="1"/>
    <col min="16" max="16" width="12.7109375" style="5" customWidth="1"/>
    <col min="17" max="17" width="1.7109375" style="5" customWidth="1"/>
    <col min="18" max="18" width="12.7109375" style="5" customWidth="1"/>
    <col min="19" max="19" width="1.7109375" style="5" customWidth="1"/>
    <col min="20" max="20" width="12.7109375" style="5" customWidth="1"/>
    <col min="21" max="21" width="1.7109375" style="5" customWidth="1"/>
    <col min="22" max="22" width="12.7109375" style="5" customWidth="1"/>
    <col min="23" max="23" width="1.7109375" style="5" customWidth="1"/>
    <col min="24" max="24" width="12.7109375" style="5" customWidth="1"/>
    <col min="25" max="25" width="1.7109375" style="5" customWidth="1"/>
    <col min="26" max="16384" width="8.00390625" style="5" customWidth="1"/>
  </cols>
  <sheetData>
    <row r="1" spans="1:24" ht="15">
      <c r="A1" s="201" t="s">
        <v>41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</row>
    <row r="2" spans="1:24" ht="15">
      <c r="A2" s="201" t="s">
        <v>30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</row>
    <row r="3" spans="1:24" ht="15">
      <c r="A3" s="201" t="s">
        <v>97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</row>
    <row r="4" spans="5:24" s="7" customFormat="1" ht="15">
      <c r="E4" s="8"/>
      <c r="X4" s="9" t="s">
        <v>56</v>
      </c>
    </row>
    <row r="5" spans="3:24" ht="15">
      <c r="C5" s="7"/>
      <c r="D5" s="202" t="s">
        <v>33</v>
      </c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</row>
    <row r="6" spans="2:23" s="6" customFormat="1" ht="15">
      <c r="B6" s="8"/>
      <c r="C6" s="8"/>
      <c r="D6" s="8"/>
      <c r="E6" s="8"/>
      <c r="F6" s="203" t="s">
        <v>38</v>
      </c>
      <c r="G6" s="203"/>
      <c r="H6" s="203"/>
      <c r="I6" s="203"/>
      <c r="J6" s="203"/>
      <c r="K6" s="203"/>
      <c r="L6" s="203"/>
      <c r="N6" s="8"/>
      <c r="P6" s="6" t="s">
        <v>79</v>
      </c>
      <c r="R6" s="203" t="s">
        <v>46</v>
      </c>
      <c r="S6" s="203"/>
      <c r="T6" s="203"/>
      <c r="U6" s="8"/>
      <c r="V6" s="6" t="s">
        <v>34</v>
      </c>
      <c r="W6" s="8"/>
    </row>
    <row r="7" spans="4:22" s="6" customFormat="1" ht="15">
      <c r="D7" s="6" t="s">
        <v>10</v>
      </c>
      <c r="H7" s="6" t="s">
        <v>71</v>
      </c>
      <c r="J7" s="6" t="s">
        <v>38</v>
      </c>
      <c r="L7" s="6" t="s">
        <v>80</v>
      </c>
      <c r="O7" s="8"/>
      <c r="P7" s="6" t="s">
        <v>81</v>
      </c>
      <c r="Q7" s="8"/>
      <c r="R7" s="6" t="s">
        <v>82</v>
      </c>
      <c r="V7" s="6" t="s">
        <v>35</v>
      </c>
    </row>
    <row r="8" spans="4:22" s="6" customFormat="1" ht="15">
      <c r="D8" s="6" t="s">
        <v>27</v>
      </c>
      <c r="F8" s="6" t="s">
        <v>83</v>
      </c>
      <c r="H8" s="6" t="s">
        <v>72</v>
      </c>
      <c r="J8" s="6" t="s">
        <v>84</v>
      </c>
      <c r="L8" s="6" t="s">
        <v>85</v>
      </c>
      <c r="N8" s="6" t="s">
        <v>80</v>
      </c>
      <c r="P8" s="6" t="s">
        <v>86</v>
      </c>
      <c r="R8" s="6" t="s">
        <v>55</v>
      </c>
      <c r="V8" s="6" t="s">
        <v>36</v>
      </c>
    </row>
    <row r="9" spans="2:24" s="6" customFormat="1" ht="15">
      <c r="B9" s="11" t="s">
        <v>26</v>
      </c>
      <c r="D9" s="10" t="s">
        <v>28</v>
      </c>
      <c r="F9" s="10" t="s">
        <v>87</v>
      </c>
      <c r="H9" s="10" t="s">
        <v>65</v>
      </c>
      <c r="J9" s="10" t="s">
        <v>111</v>
      </c>
      <c r="K9" s="8"/>
      <c r="L9" s="10" t="s">
        <v>88</v>
      </c>
      <c r="N9" s="10" t="s">
        <v>96</v>
      </c>
      <c r="P9" s="10" t="s">
        <v>89</v>
      </c>
      <c r="R9" s="10" t="s">
        <v>54</v>
      </c>
      <c r="S9" s="8"/>
      <c r="T9" s="10" t="s">
        <v>21</v>
      </c>
      <c r="V9" s="10" t="s">
        <v>94</v>
      </c>
      <c r="X9" s="10" t="s">
        <v>23</v>
      </c>
    </row>
    <row r="10" spans="1:24" s="14" customFormat="1" ht="15">
      <c r="A10" s="12" t="s">
        <v>99</v>
      </c>
      <c r="B10" s="32"/>
      <c r="C10" s="12"/>
      <c r="D10" s="16">
        <v>1163410108</v>
      </c>
      <c r="E10" s="13"/>
      <c r="F10" s="16">
        <v>4322607094</v>
      </c>
      <c r="G10" s="13"/>
      <c r="H10" s="16">
        <v>254659742</v>
      </c>
      <c r="I10" s="13"/>
      <c r="J10" s="16">
        <v>963796488</v>
      </c>
      <c r="K10" s="13"/>
      <c r="L10" s="17" t="s">
        <v>53</v>
      </c>
      <c r="N10" s="17" t="s">
        <v>53</v>
      </c>
      <c r="O10" s="13"/>
      <c r="P10" s="17" t="s">
        <v>53</v>
      </c>
      <c r="Q10" s="13"/>
      <c r="R10" s="16">
        <v>118341011</v>
      </c>
      <c r="S10" s="13"/>
      <c r="T10" s="16">
        <v>1066783257</v>
      </c>
      <c r="V10" s="16">
        <v>527940540</v>
      </c>
      <c r="W10" s="15"/>
      <c r="X10" s="16">
        <v>8417538240</v>
      </c>
    </row>
    <row r="11" spans="1:26" s="1" customFormat="1" ht="18" customHeight="1">
      <c r="A11" s="14" t="s">
        <v>107</v>
      </c>
      <c r="B11" s="33"/>
      <c r="C11" s="33"/>
      <c r="D11" s="3"/>
      <c r="E11" s="3"/>
      <c r="F11" s="3"/>
      <c r="G11" s="3"/>
      <c r="H11" s="3"/>
      <c r="I11" s="3"/>
      <c r="J11" s="3"/>
      <c r="K11" s="3"/>
      <c r="L11" s="3"/>
      <c r="M11" s="34"/>
      <c r="N11" s="34"/>
      <c r="O11" s="34"/>
      <c r="P11" s="3"/>
      <c r="Q11" s="3"/>
      <c r="R11" s="3"/>
      <c r="S11" s="3"/>
      <c r="T11" s="3"/>
      <c r="U11" s="3"/>
      <c r="V11" s="4"/>
      <c r="W11" s="3"/>
      <c r="X11" s="3"/>
      <c r="Y11" s="3"/>
      <c r="Z11" s="3"/>
    </row>
    <row r="12" spans="1:26" s="1" customFormat="1" ht="18" customHeight="1">
      <c r="A12" s="14" t="s">
        <v>101</v>
      </c>
      <c r="B12" s="2"/>
      <c r="C12" s="33"/>
      <c r="D12" s="44" t="s">
        <v>53</v>
      </c>
      <c r="E12" s="3"/>
      <c r="F12" s="44" t="s">
        <v>53</v>
      </c>
      <c r="G12" s="45"/>
      <c r="H12" s="44" t="s">
        <v>53</v>
      </c>
      <c r="I12" s="45"/>
      <c r="J12" s="47">
        <v>-224303021</v>
      </c>
      <c r="K12" s="45"/>
      <c r="L12" s="44" t="s">
        <v>53</v>
      </c>
      <c r="M12" s="46"/>
      <c r="N12" s="44" t="s">
        <v>53</v>
      </c>
      <c r="O12" s="46"/>
      <c r="P12" s="44" t="s">
        <v>53</v>
      </c>
      <c r="Q12" s="46"/>
      <c r="R12" s="44" t="s">
        <v>53</v>
      </c>
      <c r="S12" s="46"/>
      <c r="T12" s="44" t="s">
        <v>53</v>
      </c>
      <c r="U12" s="45"/>
      <c r="V12" s="44" t="s">
        <v>53</v>
      </c>
      <c r="W12" s="46"/>
      <c r="X12" s="47">
        <f>SUM(D12:V12)</f>
        <v>-224303021</v>
      </c>
      <c r="Y12" s="3"/>
      <c r="Z12" s="3"/>
    </row>
    <row r="13" spans="1:26" s="14" customFormat="1" ht="18" customHeight="1">
      <c r="A13" s="12" t="s">
        <v>102</v>
      </c>
      <c r="B13" s="12"/>
      <c r="C13" s="12"/>
      <c r="D13" s="45">
        <f>SUM(D10:D12)</f>
        <v>1163410108</v>
      </c>
      <c r="E13" s="45"/>
      <c r="F13" s="45">
        <f>SUM(F10:F12)</f>
        <v>4322607094</v>
      </c>
      <c r="G13" s="45"/>
      <c r="H13" s="45">
        <f>SUM(H10:H12)</f>
        <v>254659742</v>
      </c>
      <c r="I13" s="45"/>
      <c r="J13" s="45">
        <f>SUM(J10:J12)</f>
        <v>739493467</v>
      </c>
      <c r="K13" s="45"/>
      <c r="L13" s="17" t="s">
        <v>53</v>
      </c>
      <c r="M13" s="45"/>
      <c r="N13" s="17" t="s">
        <v>53</v>
      </c>
      <c r="O13" s="45"/>
      <c r="P13" s="17" t="s">
        <v>53</v>
      </c>
      <c r="Q13" s="45"/>
      <c r="R13" s="45">
        <f>SUM(R10:R12)</f>
        <v>118341011</v>
      </c>
      <c r="S13" s="45"/>
      <c r="T13" s="45">
        <f>SUM(T10:T12)</f>
        <v>1066783257</v>
      </c>
      <c r="U13" s="45"/>
      <c r="V13" s="45">
        <f>SUM(V10:V12)</f>
        <v>527940540</v>
      </c>
      <c r="W13" s="45"/>
      <c r="X13" s="45">
        <f>SUM(X10:X12)</f>
        <v>8193235219</v>
      </c>
      <c r="Y13" s="45"/>
      <c r="Z13" s="45"/>
    </row>
    <row r="14" spans="1:24" s="19" customFormat="1" ht="15">
      <c r="A14" s="19" t="s">
        <v>67</v>
      </c>
      <c r="B14" s="22"/>
      <c r="D14" s="17" t="s">
        <v>53</v>
      </c>
      <c r="E14" s="18"/>
      <c r="F14" s="17" t="s">
        <v>53</v>
      </c>
      <c r="G14" s="18"/>
      <c r="H14" s="20">
        <v>424477602</v>
      </c>
      <c r="I14" s="18"/>
      <c r="J14" s="17" t="s">
        <v>53</v>
      </c>
      <c r="L14" s="17" t="s">
        <v>53</v>
      </c>
      <c r="N14" s="17" t="s">
        <v>53</v>
      </c>
      <c r="P14" s="17" t="s">
        <v>53</v>
      </c>
      <c r="R14" s="17" t="s">
        <v>53</v>
      </c>
      <c r="S14" s="18"/>
      <c r="T14" s="17" t="s">
        <v>53</v>
      </c>
      <c r="U14" s="18"/>
      <c r="V14" s="17" t="s">
        <v>53</v>
      </c>
      <c r="W14" s="21"/>
      <c r="X14" s="18">
        <f aca="true" t="shared" si="0" ref="X14:X19">SUM(D14:V14)</f>
        <v>424477602</v>
      </c>
    </row>
    <row r="15" spans="1:24" s="19" customFormat="1" ht="15">
      <c r="A15" s="19" t="s">
        <v>90</v>
      </c>
      <c r="B15" s="22">
        <v>33</v>
      </c>
      <c r="D15" s="17">
        <v>17627692</v>
      </c>
      <c r="E15" s="18"/>
      <c r="F15" s="17" t="s">
        <v>53</v>
      </c>
      <c r="G15" s="18"/>
      <c r="H15" s="17" t="s">
        <v>53</v>
      </c>
      <c r="I15" s="18"/>
      <c r="J15" s="17" t="s">
        <v>53</v>
      </c>
      <c r="L15" s="17" t="s">
        <v>53</v>
      </c>
      <c r="N15" s="17" t="s">
        <v>53</v>
      </c>
      <c r="P15" s="17" t="s">
        <v>53</v>
      </c>
      <c r="R15" s="17" t="s">
        <v>53</v>
      </c>
      <c r="S15" s="18"/>
      <c r="T15" s="17" t="s">
        <v>53</v>
      </c>
      <c r="U15" s="18"/>
      <c r="V15" s="17" t="s">
        <v>53</v>
      </c>
      <c r="W15" s="21"/>
      <c r="X15" s="18">
        <f t="shared" si="0"/>
        <v>17627692</v>
      </c>
    </row>
    <row r="16" spans="1:24" s="19" customFormat="1" ht="15">
      <c r="A16" s="19" t="s">
        <v>91</v>
      </c>
      <c r="B16" s="22">
        <v>33</v>
      </c>
      <c r="D16" s="17" t="s">
        <v>53</v>
      </c>
      <c r="E16" s="18"/>
      <c r="F16" s="20">
        <v>302484263</v>
      </c>
      <c r="G16" s="18"/>
      <c r="H16" s="17" t="s">
        <v>53</v>
      </c>
      <c r="I16" s="18"/>
      <c r="J16" s="17" t="s">
        <v>53</v>
      </c>
      <c r="L16" s="17" t="s">
        <v>53</v>
      </c>
      <c r="N16" s="17" t="s">
        <v>53</v>
      </c>
      <c r="P16" s="17" t="s">
        <v>53</v>
      </c>
      <c r="R16" s="17" t="s">
        <v>53</v>
      </c>
      <c r="S16" s="18"/>
      <c r="T16" s="17" t="s">
        <v>53</v>
      </c>
      <c r="U16" s="18"/>
      <c r="V16" s="17" t="s">
        <v>53</v>
      </c>
      <c r="W16" s="21"/>
      <c r="X16" s="18">
        <f t="shared" si="0"/>
        <v>302484263</v>
      </c>
    </row>
    <row r="17" spans="1:24" s="19" customFormat="1" ht="15">
      <c r="A17" s="19" t="s">
        <v>77</v>
      </c>
      <c r="B17" s="22">
        <v>33</v>
      </c>
      <c r="D17" s="17" t="s">
        <v>53</v>
      </c>
      <c r="E17" s="18"/>
      <c r="F17" s="17" t="s">
        <v>53</v>
      </c>
      <c r="G17" s="18"/>
      <c r="H17" s="17" t="s">
        <v>53</v>
      </c>
      <c r="I17" s="18"/>
      <c r="J17" s="17" t="s">
        <v>53</v>
      </c>
      <c r="L17" s="20">
        <v>305000325</v>
      </c>
      <c r="N17" s="17" t="s">
        <v>53</v>
      </c>
      <c r="P17" s="17" t="s">
        <v>53</v>
      </c>
      <c r="R17" s="17" t="s">
        <v>53</v>
      </c>
      <c r="S17" s="18"/>
      <c r="T17" s="17" t="s">
        <v>53</v>
      </c>
      <c r="U17" s="18"/>
      <c r="V17" s="17" t="s">
        <v>53</v>
      </c>
      <c r="W17" s="18"/>
      <c r="X17" s="18">
        <f t="shared" si="0"/>
        <v>305000325</v>
      </c>
    </row>
    <row r="18" spans="1:24" s="19" customFormat="1" ht="15">
      <c r="A18" s="19" t="s">
        <v>95</v>
      </c>
      <c r="B18" s="22"/>
      <c r="D18" s="17" t="s">
        <v>53</v>
      </c>
      <c r="E18" s="18"/>
      <c r="F18" s="17" t="s">
        <v>53</v>
      </c>
      <c r="G18" s="18"/>
      <c r="H18" s="17" t="s">
        <v>53</v>
      </c>
      <c r="I18" s="18"/>
      <c r="J18" s="17" t="s">
        <v>53</v>
      </c>
      <c r="L18" s="17" t="s">
        <v>53</v>
      </c>
      <c r="N18" s="17">
        <v>-19963214</v>
      </c>
      <c r="P18" s="17" t="s">
        <v>53</v>
      </c>
      <c r="R18" s="17" t="s">
        <v>53</v>
      </c>
      <c r="T18" s="17" t="s">
        <v>53</v>
      </c>
      <c r="U18" s="23"/>
      <c r="V18" s="17" t="s">
        <v>53</v>
      </c>
      <c r="W18" s="23"/>
      <c r="X18" s="18">
        <f t="shared" si="0"/>
        <v>-19963214</v>
      </c>
    </row>
    <row r="19" spans="1:24" s="19" customFormat="1" ht="15">
      <c r="A19" s="19" t="s">
        <v>78</v>
      </c>
      <c r="B19" s="22">
        <v>32</v>
      </c>
      <c r="D19" s="17" t="s">
        <v>53</v>
      </c>
      <c r="E19" s="18"/>
      <c r="F19" s="17" t="s">
        <v>53</v>
      </c>
      <c r="G19" s="18"/>
      <c r="H19" s="17" t="s">
        <v>53</v>
      </c>
      <c r="I19" s="18"/>
      <c r="J19" s="17" t="s">
        <v>53</v>
      </c>
      <c r="L19" s="17" t="s">
        <v>53</v>
      </c>
      <c r="N19" s="17" t="s">
        <v>53</v>
      </c>
      <c r="P19" s="13">
        <v>50062520</v>
      </c>
      <c r="R19" s="17" t="s">
        <v>53</v>
      </c>
      <c r="S19" s="18"/>
      <c r="T19" s="17" t="s">
        <v>53</v>
      </c>
      <c r="U19" s="18"/>
      <c r="V19" s="17" t="s">
        <v>53</v>
      </c>
      <c r="W19" s="18"/>
      <c r="X19" s="18">
        <f t="shared" si="0"/>
        <v>50062520</v>
      </c>
    </row>
    <row r="20" spans="1:24" s="19" customFormat="1" ht="15">
      <c r="A20" s="19" t="s">
        <v>66</v>
      </c>
      <c r="B20" s="22">
        <v>24</v>
      </c>
      <c r="D20" s="17" t="s">
        <v>53</v>
      </c>
      <c r="E20" s="18"/>
      <c r="F20" s="17" t="s">
        <v>53</v>
      </c>
      <c r="G20" s="18"/>
      <c r="H20" s="17" t="s">
        <v>53</v>
      </c>
      <c r="I20" s="18"/>
      <c r="J20" s="17" t="s">
        <v>53</v>
      </c>
      <c r="L20" s="17" t="s">
        <v>53</v>
      </c>
      <c r="N20" s="17" t="s">
        <v>53</v>
      </c>
      <c r="P20" s="17" t="s">
        <v>53</v>
      </c>
      <c r="R20" s="13">
        <v>12885411</v>
      </c>
      <c r="S20" s="18"/>
      <c r="T20" s="17">
        <v>-12885411</v>
      </c>
      <c r="U20" s="18"/>
      <c r="V20" s="17" t="s">
        <v>53</v>
      </c>
      <c r="W20" s="18"/>
      <c r="X20" s="17" t="s">
        <v>53</v>
      </c>
    </row>
    <row r="21" spans="1:24" s="19" customFormat="1" ht="15">
      <c r="A21" s="19" t="s">
        <v>68</v>
      </c>
      <c r="B21" s="22"/>
      <c r="D21" s="17" t="s">
        <v>53</v>
      </c>
      <c r="E21" s="18"/>
      <c r="F21" s="17" t="s">
        <v>53</v>
      </c>
      <c r="G21" s="18"/>
      <c r="H21" s="17" t="s">
        <v>53</v>
      </c>
      <c r="I21" s="18"/>
      <c r="J21" s="17" t="s">
        <v>53</v>
      </c>
      <c r="K21" s="18"/>
      <c r="L21" s="17" t="s">
        <v>53</v>
      </c>
      <c r="M21" s="24"/>
      <c r="N21" s="17" t="s">
        <v>53</v>
      </c>
      <c r="O21" s="24"/>
      <c r="P21" s="17" t="s">
        <v>53</v>
      </c>
      <c r="Q21" s="24"/>
      <c r="R21" s="17" t="s">
        <v>53</v>
      </c>
      <c r="S21" s="18"/>
      <c r="T21" s="20" t="e">
        <f>'BS&amp;PL Thai'!#REF!</f>
        <v>#REF!</v>
      </c>
      <c r="U21" s="18"/>
      <c r="V21" s="17" t="s">
        <v>53</v>
      </c>
      <c r="W21" s="18"/>
      <c r="X21" s="18" t="e">
        <f>SUM(D21:V21)</f>
        <v>#REF!</v>
      </c>
    </row>
    <row r="22" spans="1:24" s="19" customFormat="1" ht="15">
      <c r="A22" s="19" t="s">
        <v>51</v>
      </c>
      <c r="B22" s="22">
        <v>23</v>
      </c>
      <c r="D22" s="17" t="s">
        <v>53</v>
      </c>
      <c r="E22" s="18"/>
      <c r="F22" s="17" t="s">
        <v>53</v>
      </c>
      <c r="G22" s="18"/>
      <c r="H22" s="17" t="s">
        <v>53</v>
      </c>
      <c r="I22" s="18"/>
      <c r="J22" s="17" t="s">
        <v>53</v>
      </c>
      <c r="L22" s="17" t="s">
        <v>53</v>
      </c>
      <c r="N22" s="17" t="s">
        <v>53</v>
      </c>
      <c r="P22" s="17" t="s">
        <v>53</v>
      </c>
      <c r="R22" s="17" t="s">
        <v>53</v>
      </c>
      <c r="S22" s="18"/>
      <c r="T22" s="20">
        <v>-590518900</v>
      </c>
      <c r="U22" s="23"/>
      <c r="V22" s="17" t="s">
        <v>53</v>
      </c>
      <c r="W22" s="23"/>
      <c r="X22" s="18">
        <f>SUM(D22:V22)</f>
        <v>-590518900</v>
      </c>
    </row>
    <row r="23" spans="1:24" s="19" customFormat="1" ht="15">
      <c r="A23" s="19" t="s">
        <v>108</v>
      </c>
      <c r="D23" s="17" t="s">
        <v>53</v>
      </c>
      <c r="E23" s="18"/>
      <c r="F23" s="17" t="s">
        <v>53</v>
      </c>
      <c r="G23" s="18"/>
      <c r="H23" s="17" t="s">
        <v>53</v>
      </c>
      <c r="I23" s="18"/>
      <c r="J23" s="17" t="s">
        <v>53</v>
      </c>
      <c r="L23" s="17" t="s">
        <v>53</v>
      </c>
      <c r="N23" s="17" t="s">
        <v>53</v>
      </c>
      <c r="P23" s="17" t="s">
        <v>53</v>
      </c>
      <c r="R23" s="17" t="s">
        <v>53</v>
      </c>
      <c r="S23" s="18"/>
      <c r="T23" s="17" t="s">
        <v>53</v>
      </c>
      <c r="U23" s="18"/>
      <c r="V23" s="25">
        <v>-20961163</v>
      </c>
      <c r="W23" s="23"/>
      <c r="X23" s="18">
        <f>SUM(D23:V23)</f>
        <v>-20961163</v>
      </c>
    </row>
    <row r="24" spans="1:24" s="19" customFormat="1" ht="15.75" thickBot="1">
      <c r="A24" s="12" t="s">
        <v>76</v>
      </c>
      <c r="B24" s="26"/>
      <c r="C24" s="26"/>
      <c r="D24" s="27">
        <f>SUM(D13:D23)</f>
        <v>1181037800</v>
      </c>
      <c r="E24" s="18"/>
      <c r="F24" s="27">
        <f>SUM(F13:F23)</f>
        <v>4625091357</v>
      </c>
      <c r="G24" s="18"/>
      <c r="H24" s="27">
        <f>SUM(H13:H23)</f>
        <v>679137344</v>
      </c>
      <c r="I24" s="18"/>
      <c r="J24" s="27">
        <f>SUM(J13:J23)</f>
        <v>739493467</v>
      </c>
      <c r="K24" s="18"/>
      <c r="L24" s="27">
        <f>SUM(L13:L23)</f>
        <v>305000325</v>
      </c>
      <c r="N24" s="27">
        <f>SUM(N13:N23)</f>
        <v>-19963214</v>
      </c>
      <c r="P24" s="27">
        <f>SUM(P13:P23)</f>
        <v>50062520</v>
      </c>
      <c r="R24" s="27">
        <f>SUM(R13:R23)</f>
        <v>131226422</v>
      </c>
      <c r="S24" s="18"/>
      <c r="T24" s="27" t="e">
        <f>SUM(T13:T23)</f>
        <v>#REF!</v>
      </c>
      <c r="U24" s="18"/>
      <c r="V24" s="27">
        <f>SUM(V13:V23)</f>
        <v>506979377</v>
      </c>
      <c r="W24" s="21"/>
      <c r="X24" s="27" t="e">
        <f>SUM(X13:X23)</f>
        <v>#REF!</v>
      </c>
    </row>
    <row r="25" spans="1:24" s="19" customFormat="1" ht="15.75" thickTop="1">
      <c r="A25" s="12"/>
      <c r="B25" s="26"/>
      <c r="C25" s="26"/>
      <c r="D25" s="18"/>
      <c r="E25" s="18"/>
      <c r="F25" s="18"/>
      <c r="G25" s="18"/>
      <c r="H25" s="18"/>
      <c r="I25" s="18"/>
      <c r="J25" s="18"/>
      <c r="K25" s="18"/>
      <c r="L25" s="18"/>
      <c r="N25" s="18"/>
      <c r="P25" s="18"/>
      <c r="R25" s="18"/>
      <c r="S25" s="18"/>
      <c r="T25" s="18"/>
      <c r="U25" s="18"/>
      <c r="V25" s="18"/>
      <c r="W25" s="21"/>
      <c r="X25" s="18"/>
    </row>
    <row r="26" spans="1:24" s="19" customFormat="1" ht="15">
      <c r="A26" s="12" t="s">
        <v>115</v>
      </c>
      <c r="B26" s="26"/>
      <c r="C26" s="26"/>
      <c r="D26" s="18">
        <v>1181037800</v>
      </c>
      <c r="E26" s="18"/>
      <c r="F26" s="18">
        <v>4625091357</v>
      </c>
      <c r="G26" s="18"/>
      <c r="H26" s="18">
        <v>679137344</v>
      </c>
      <c r="I26" s="18"/>
      <c r="J26" s="18">
        <v>982615188</v>
      </c>
      <c r="K26" s="18"/>
      <c r="L26" s="18">
        <v>305000325</v>
      </c>
      <c r="N26" s="18">
        <v>-19963214</v>
      </c>
      <c r="P26" s="18">
        <v>50062520</v>
      </c>
      <c r="R26" s="18">
        <v>131226422</v>
      </c>
      <c r="S26" s="18"/>
      <c r="T26" s="18">
        <v>1786066031</v>
      </c>
      <c r="U26" s="18"/>
      <c r="V26" s="18">
        <v>506979377</v>
      </c>
      <c r="W26" s="21"/>
      <c r="X26" s="18">
        <f>SUM(D26:V26)</f>
        <v>10227253150</v>
      </c>
    </row>
    <row r="27" spans="1:24" s="19" customFormat="1" ht="15">
      <c r="A27" s="14" t="s">
        <v>107</v>
      </c>
      <c r="B27" s="26"/>
      <c r="C27" s="26"/>
      <c r="D27" s="18"/>
      <c r="E27" s="18"/>
      <c r="F27" s="18"/>
      <c r="G27" s="18"/>
      <c r="H27" s="18"/>
      <c r="I27" s="18"/>
      <c r="J27" s="18"/>
      <c r="K27" s="18"/>
      <c r="L27" s="18"/>
      <c r="N27" s="18"/>
      <c r="P27" s="18"/>
      <c r="R27" s="18"/>
      <c r="S27" s="18"/>
      <c r="T27" s="18"/>
      <c r="U27" s="18"/>
      <c r="V27" s="18"/>
      <c r="W27" s="21"/>
      <c r="X27" s="18"/>
    </row>
    <row r="28" spans="1:24" s="19" customFormat="1" ht="18.75">
      <c r="A28" s="14" t="s">
        <v>101</v>
      </c>
      <c r="B28" s="26"/>
      <c r="C28" s="26"/>
      <c r="D28" s="44" t="s">
        <v>53</v>
      </c>
      <c r="E28" s="3"/>
      <c r="F28" s="44" t="s">
        <v>53</v>
      </c>
      <c r="G28" s="45"/>
      <c r="H28" s="44" t="s">
        <v>53</v>
      </c>
      <c r="I28" s="45"/>
      <c r="J28" s="47">
        <f>J29-J26</f>
        <v>-243121721</v>
      </c>
      <c r="K28" s="45"/>
      <c r="L28" s="44" t="s">
        <v>53</v>
      </c>
      <c r="M28" s="46"/>
      <c r="N28" s="44" t="s">
        <v>53</v>
      </c>
      <c r="O28" s="46"/>
      <c r="P28" s="44" t="s">
        <v>53</v>
      </c>
      <c r="Q28" s="46"/>
      <c r="R28" s="44" t="s">
        <v>53</v>
      </c>
      <c r="S28" s="46"/>
      <c r="T28" s="44" t="s">
        <v>53</v>
      </c>
      <c r="U28" s="45"/>
      <c r="V28" s="44" t="s">
        <v>53</v>
      </c>
      <c r="W28" s="46"/>
      <c r="X28" s="47">
        <f>SUM(D28:V28)</f>
        <v>-243121721</v>
      </c>
    </row>
    <row r="29" spans="1:24" s="19" customFormat="1" ht="15">
      <c r="A29" s="12" t="s">
        <v>109</v>
      </c>
      <c r="B29" s="26"/>
      <c r="C29" s="26"/>
      <c r="D29" s="18">
        <v>1181037800</v>
      </c>
      <c r="E29" s="18"/>
      <c r="F29" s="18">
        <v>4625091357</v>
      </c>
      <c r="G29" s="18"/>
      <c r="H29" s="18">
        <v>679137344</v>
      </c>
      <c r="I29" s="18"/>
      <c r="J29" s="18">
        <v>739493467</v>
      </c>
      <c r="K29" s="18"/>
      <c r="L29" s="18">
        <v>305000325</v>
      </c>
      <c r="N29" s="18">
        <v>-19963214</v>
      </c>
      <c r="P29" s="18">
        <v>50062520</v>
      </c>
      <c r="R29" s="18">
        <v>131226422</v>
      </c>
      <c r="S29" s="18"/>
      <c r="T29" s="18">
        <v>1786066031</v>
      </c>
      <c r="U29" s="18"/>
      <c r="V29" s="18">
        <v>506979377</v>
      </c>
      <c r="W29" s="21"/>
      <c r="X29" s="18">
        <v>9984131429</v>
      </c>
    </row>
    <row r="30" spans="1:24" s="19" customFormat="1" ht="15">
      <c r="A30" s="19" t="s">
        <v>67</v>
      </c>
      <c r="B30" s="22"/>
      <c r="D30" s="17" t="s">
        <v>53</v>
      </c>
      <c r="E30" s="18"/>
      <c r="F30" s="17" t="s">
        <v>53</v>
      </c>
      <c r="G30" s="18"/>
      <c r="H30" s="20"/>
      <c r="I30" s="18"/>
      <c r="J30" s="17" t="s">
        <v>53</v>
      </c>
      <c r="L30" s="17" t="s">
        <v>53</v>
      </c>
      <c r="N30" s="17" t="s">
        <v>53</v>
      </c>
      <c r="P30" s="17" t="s">
        <v>53</v>
      </c>
      <c r="R30" s="17" t="s">
        <v>53</v>
      </c>
      <c r="S30" s="18"/>
      <c r="T30" s="17" t="s">
        <v>53</v>
      </c>
      <c r="U30" s="18"/>
      <c r="V30" s="17" t="s">
        <v>53</v>
      </c>
      <c r="W30" s="21"/>
      <c r="X30" s="17">
        <f aca="true" t="shared" si="1" ref="X30:X35">SUM(D30:V30)</f>
        <v>0</v>
      </c>
    </row>
    <row r="31" spans="1:24" s="19" customFormat="1" ht="15">
      <c r="A31" s="19" t="s">
        <v>90</v>
      </c>
      <c r="B31" s="22">
        <v>33</v>
      </c>
      <c r="D31" s="17"/>
      <c r="E31" s="18"/>
      <c r="F31" s="17" t="s">
        <v>53</v>
      </c>
      <c r="G31" s="18"/>
      <c r="H31" s="17" t="s">
        <v>53</v>
      </c>
      <c r="I31" s="18"/>
      <c r="J31" s="17" t="s">
        <v>53</v>
      </c>
      <c r="L31" s="17" t="s">
        <v>53</v>
      </c>
      <c r="N31" s="17" t="s">
        <v>53</v>
      </c>
      <c r="P31" s="17" t="s">
        <v>53</v>
      </c>
      <c r="R31" s="17" t="s">
        <v>53</v>
      </c>
      <c r="S31" s="18"/>
      <c r="T31" s="17" t="s">
        <v>53</v>
      </c>
      <c r="U31" s="18"/>
      <c r="V31" s="17" t="s">
        <v>53</v>
      </c>
      <c r="W31" s="21"/>
      <c r="X31" s="17">
        <f t="shared" si="1"/>
        <v>0</v>
      </c>
    </row>
    <row r="32" spans="1:24" s="19" customFormat="1" ht="15">
      <c r="A32" s="19" t="s">
        <v>91</v>
      </c>
      <c r="B32" s="22">
        <v>33</v>
      </c>
      <c r="D32" s="17" t="s">
        <v>53</v>
      </c>
      <c r="E32" s="18"/>
      <c r="F32" s="20"/>
      <c r="G32" s="18"/>
      <c r="H32" s="17" t="s">
        <v>53</v>
      </c>
      <c r="I32" s="18"/>
      <c r="J32" s="17" t="s">
        <v>53</v>
      </c>
      <c r="L32" s="17" t="s">
        <v>53</v>
      </c>
      <c r="N32" s="17" t="s">
        <v>53</v>
      </c>
      <c r="P32" s="17" t="s">
        <v>53</v>
      </c>
      <c r="R32" s="17" t="s">
        <v>53</v>
      </c>
      <c r="S32" s="18"/>
      <c r="T32" s="17" t="s">
        <v>53</v>
      </c>
      <c r="U32" s="18"/>
      <c r="V32" s="17" t="s">
        <v>53</v>
      </c>
      <c r="W32" s="21"/>
      <c r="X32" s="17">
        <f t="shared" si="1"/>
        <v>0</v>
      </c>
    </row>
    <row r="33" spans="1:24" s="19" customFormat="1" ht="15">
      <c r="A33" s="19" t="s">
        <v>95</v>
      </c>
      <c r="B33" s="22"/>
      <c r="D33" s="17" t="s">
        <v>53</v>
      </c>
      <c r="E33" s="18"/>
      <c r="F33" s="17" t="s">
        <v>53</v>
      </c>
      <c r="G33" s="18"/>
      <c r="H33" s="17" t="s">
        <v>53</v>
      </c>
      <c r="I33" s="18"/>
      <c r="J33" s="17" t="s">
        <v>53</v>
      </c>
      <c r="L33" s="17" t="s">
        <v>53</v>
      </c>
      <c r="N33" s="17"/>
      <c r="P33" s="17" t="s">
        <v>53</v>
      </c>
      <c r="R33" s="17" t="s">
        <v>53</v>
      </c>
      <c r="T33" s="17" t="s">
        <v>53</v>
      </c>
      <c r="U33" s="23"/>
      <c r="V33" s="17" t="s">
        <v>53</v>
      </c>
      <c r="W33" s="23"/>
      <c r="X33" s="17">
        <f t="shared" si="1"/>
        <v>0</v>
      </c>
    </row>
    <row r="34" spans="1:24" s="19" customFormat="1" ht="15">
      <c r="A34" s="19" t="s">
        <v>103</v>
      </c>
      <c r="B34" s="22">
        <v>32</v>
      </c>
      <c r="D34" s="17" t="s">
        <v>53</v>
      </c>
      <c r="E34" s="18"/>
      <c r="F34" s="17" t="s">
        <v>53</v>
      </c>
      <c r="G34" s="18"/>
      <c r="H34" s="17" t="s">
        <v>53</v>
      </c>
      <c r="I34" s="18"/>
      <c r="J34" s="17" t="s">
        <v>53</v>
      </c>
      <c r="L34" s="17" t="s">
        <v>53</v>
      </c>
      <c r="N34" s="17" t="s">
        <v>53</v>
      </c>
      <c r="P34" s="13"/>
      <c r="R34" s="17" t="s">
        <v>53</v>
      </c>
      <c r="S34" s="18"/>
      <c r="T34" s="17" t="s">
        <v>53</v>
      </c>
      <c r="U34" s="18"/>
      <c r="V34" s="17" t="s">
        <v>53</v>
      </c>
      <c r="W34" s="18"/>
      <c r="X34" s="17">
        <f t="shared" si="1"/>
        <v>0</v>
      </c>
    </row>
    <row r="35" spans="1:24" s="19" customFormat="1" ht="15">
      <c r="A35" s="19" t="s">
        <v>112</v>
      </c>
      <c r="B35" s="22">
        <v>17</v>
      </c>
      <c r="D35" s="17" t="s">
        <v>53</v>
      </c>
      <c r="E35" s="18"/>
      <c r="F35" s="17" t="s">
        <v>53</v>
      </c>
      <c r="G35" s="18"/>
      <c r="H35" s="17" t="s">
        <v>53</v>
      </c>
      <c r="I35" s="18"/>
      <c r="J35" s="17"/>
      <c r="L35" s="17" t="s">
        <v>53</v>
      </c>
      <c r="N35" s="17" t="s">
        <v>53</v>
      </c>
      <c r="P35" s="17" t="s">
        <v>53</v>
      </c>
      <c r="R35" s="17" t="s">
        <v>53</v>
      </c>
      <c r="S35" s="18"/>
      <c r="T35" s="17" t="s">
        <v>53</v>
      </c>
      <c r="U35" s="18"/>
      <c r="V35" s="17"/>
      <c r="W35" s="18"/>
      <c r="X35" s="17">
        <f t="shared" si="1"/>
        <v>0</v>
      </c>
    </row>
    <row r="36" spans="1:24" s="19" customFormat="1" ht="15">
      <c r="A36" s="19" t="s">
        <v>66</v>
      </c>
      <c r="B36" s="22">
        <v>24</v>
      </c>
      <c r="D36" s="17" t="s">
        <v>53</v>
      </c>
      <c r="E36" s="18"/>
      <c r="F36" s="17" t="s">
        <v>53</v>
      </c>
      <c r="G36" s="18"/>
      <c r="H36" s="17" t="s">
        <v>53</v>
      </c>
      <c r="I36" s="18"/>
      <c r="J36" s="17" t="s">
        <v>53</v>
      </c>
      <c r="L36" s="17" t="s">
        <v>53</v>
      </c>
      <c r="N36" s="17" t="s">
        <v>53</v>
      </c>
      <c r="P36" s="17" t="s">
        <v>53</v>
      </c>
      <c r="R36" s="13"/>
      <c r="S36" s="18"/>
      <c r="T36" s="17"/>
      <c r="U36" s="18"/>
      <c r="V36" s="17" t="s">
        <v>53</v>
      </c>
      <c r="W36" s="18"/>
      <c r="X36" s="17" t="s">
        <v>53</v>
      </c>
    </row>
    <row r="37" spans="1:24" s="19" customFormat="1" ht="15">
      <c r="A37" s="19" t="s">
        <v>68</v>
      </c>
      <c r="B37" s="22"/>
      <c r="D37" s="17" t="s">
        <v>53</v>
      </c>
      <c r="E37" s="18"/>
      <c r="F37" s="17" t="s">
        <v>53</v>
      </c>
      <c r="G37" s="18"/>
      <c r="H37" s="17" t="s">
        <v>53</v>
      </c>
      <c r="I37" s="18"/>
      <c r="J37" s="17" t="s">
        <v>53</v>
      </c>
      <c r="K37" s="18"/>
      <c r="L37" s="17" t="s">
        <v>53</v>
      </c>
      <c r="M37" s="24"/>
      <c r="N37" s="17" t="s">
        <v>53</v>
      </c>
      <c r="O37" s="24"/>
      <c r="P37" s="17" t="s">
        <v>53</v>
      </c>
      <c r="Q37" s="24"/>
      <c r="R37" s="17" t="s">
        <v>53</v>
      </c>
      <c r="S37" s="18"/>
      <c r="T37" s="18" t="e">
        <f>'BS&amp;PL Thai'!#REF!</f>
        <v>#REF!</v>
      </c>
      <c r="U37" s="18"/>
      <c r="V37" s="17" t="e">
        <f>-'BS&amp;PL Thai'!#REF!</f>
        <v>#REF!</v>
      </c>
      <c r="W37" s="18"/>
      <c r="X37" s="18" t="e">
        <f>SUM(D37:V37)</f>
        <v>#REF!</v>
      </c>
    </row>
    <row r="38" spans="1:24" s="19" customFormat="1" ht="15">
      <c r="A38" s="19" t="s">
        <v>51</v>
      </c>
      <c r="B38" s="22">
        <v>23</v>
      </c>
      <c r="D38" s="17" t="s">
        <v>53</v>
      </c>
      <c r="E38" s="18"/>
      <c r="F38" s="17" t="s">
        <v>53</v>
      </c>
      <c r="G38" s="18"/>
      <c r="H38" s="17" t="s">
        <v>53</v>
      </c>
      <c r="I38" s="18"/>
      <c r="J38" s="17" t="s">
        <v>53</v>
      </c>
      <c r="L38" s="17" t="s">
        <v>53</v>
      </c>
      <c r="N38" s="17" t="s">
        <v>53</v>
      </c>
      <c r="P38" s="17" t="s">
        <v>53</v>
      </c>
      <c r="R38" s="17" t="s">
        <v>53</v>
      </c>
      <c r="S38" s="18"/>
      <c r="T38" s="20"/>
      <c r="U38" s="23"/>
      <c r="V38" s="18"/>
      <c r="W38" s="23"/>
      <c r="X38" s="18">
        <f>SUM(D38:V38)</f>
        <v>0</v>
      </c>
    </row>
    <row r="39" spans="1:24" s="19" customFormat="1" ht="15">
      <c r="A39" s="19" t="s">
        <v>37</v>
      </c>
      <c r="D39" s="17" t="s">
        <v>53</v>
      </c>
      <c r="E39" s="18"/>
      <c r="F39" s="17" t="s">
        <v>53</v>
      </c>
      <c r="G39" s="18"/>
      <c r="H39" s="17" t="s">
        <v>53</v>
      </c>
      <c r="I39" s="18"/>
      <c r="J39" s="17" t="s">
        <v>53</v>
      </c>
      <c r="L39" s="17" t="s">
        <v>53</v>
      </c>
      <c r="N39" s="17" t="s">
        <v>53</v>
      </c>
      <c r="P39" s="17" t="s">
        <v>53</v>
      </c>
      <c r="R39" s="17" t="s">
        <v>53</v>
      </c>
      <c r="S39" s="18"/>
      <c r="T39" s="17" t="s">
        <v>53</v>
      </c>
      <c r="U39" s="18"/>
      <c r="V39" s="25"/>
      <c r="W39" s="23"/>
      <c r="X39" s="18">
        <f>SUM(D39:V39)</f>
        <v>0</v>
      </c>
    </row>
    <row r="40" spans="1:24" s="19" customFormat="1" ht="15.75" thickBot="1">
      <c r="A40" s="12" t="s">
        <v>98</v>
      </c>
      <c r="B40" s="26"/>
      <c r="C40" s="26"/>
      <c r="D40" s="27">
        <f>SUM(D29:D39)</f>
        <v>1181037800</v>
      </c>
      <c r="E40" s="18"/>
      <c r="F40" s="27">
        <f>SUM(F29:F39)</f>
        <v>4625091357</v>
      </c>
      <c r="G40" s="18"/>
      <c r="H40" s="27">
        <f>SUM(H29:H39)</f>
        <v>679137344</v>
      </c>
      <c r="I40" s="18"/>
      <c r="J40" s="27">
        <f>SUM(J29:J39)</f>
        <v>739493467</v>
      </c>
      <c r="K40" s="18"/>
      <c r="L40" s="27">
        <f>SUM(L29:L39)</f>
        <v>305000325</v>
      </c>
      <c r="N40" s="27">
        <f>SUM(N29:N39)</f>
        <v>-19963214</v>
      </c>
      <c r="P40" s="27">
        <f>SUM(P29:P39)</f>
        <v>50062520</v>
      </c>
      <c r="R40" s="27">
        <f>SUM(R29:R39)</f>
        <v>131226422</v>
      </c>
      <c r="S40" s="18"/>
      <c r="T40" s="27" t="e">
        <f>SUM(T29:T39)</f>
        <v>#REF!</v>
      </c>
      <c r="U40" s="18"/>
      <c r="V40" s="27" t="e">
        <f>SUM(V29:V39)</f>
        <v>#REF!</v>
      </c>
      <c r="W40" s="21"/>
      <c r="X40" s="27" t="e">
        <f>SUM(X29:X39)</f>
        <v>#REF!</v>
      </c>
    </row>
    <row r="41" spans="2:25" ht="15.75" thickTop="1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7"/>
    </row>
    <row r="42" spans="1:25" ht="15">
      <c r="A42" s="29" t="s">
        <v>40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M42" s="28"/>
      <c r="N42" s="28"/>
      <c r="O42" s="28"/>
      <c r="P42" s="28"/>
      <c r="Q42" s="28"/>
      <c r="R42" s="28"/>
      <c r="S42" s="28"/>
      <c r="U42" s="28"/>
      <c r="W42" s="28"/>
      <c r="X42" s="28"/>
      <c r="Y42" s="7"/>
    </row>
    <row r="43" spans="1:25" ht="15">
      <c r="A43" s="200" t="s">
        <v>69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7"/>
    </row>
    <row r="44" spans="1:24" ht="15">
      <c r="A44" s="201" t="s">
        <v>41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</row>
    <row r="45" spans="1:24" ht="15">
      <c r="A45" s="201" t="s">
        <v>74</v>
      </c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</row>
    <row r="46" spans="1:24" ht="15">
      <c r="A46" s="201" t="s">
        <v>97</v>
      </c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</row>
    <row r="47" spans="5:24" s="7" customFormat="1" ht="15">
      <c r="E47" s="8"/>
      <c r="X47" s="9" t="s">
        <v>56</v>
      </c>
    </row>
    <row r="48" spans="2:24" s="6" customFormat="1" ht="15">
      <c r="B48" s="8"/>
      <c r="C48" s="8"/>
      <c r="E48" s="7"/>
      <c r="G48" s="7"/>
      <c r="H48" s="7"/>
      <c r="I48" s="7"/>
      <c r="J48" s="202" t="s">
        <v>105</v>
      </c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</row>
    <row r="49" spans="6:24" s="6" customFormat="1" ht="15">
      <c r="F49" s="8"/>
      <c r="G49" s="8"/>
      <c r="J49" s="8"/>
      <c r="K49" s="8"/>
      <c r="L49" s="203" t="s">
        <v>38</v>
      </c>
      <c r="M49" s="203"/>
      <c r="N49" s="203"/>
      <c r="O49" s="203"/>
      <c r="P49" s="203"/>
      <c r="Q49" s="40"/>
      <c r="R49" s="6" t="s">
        <v>79</v>
      </c>
      <c r="S49" s="8"/>
      <c r="T49" s="203" t="s">
        <v>46</v>
      </c>
      <c r="U49" s="203"/>
      <c r="V49" s="203"/>
      <c r="W49" s="8"/>
      <c r="X49" s="8"/>
    </row>
    <row r="50" spans="4:20" s="6" customFormat="1" ht="15">
      <c r="D50" s="8"/>
      <c r="E50" s="8"/>
      <c r="F50" s="8"/>
      <c r="J50" s="6" t="s">
        <v>10</v>
      </c>
      <c r="N50" s="6" t="s">
        <v>71</v>
      </c>
      <c r="P50" s="6" t="s">
        <v>38</v>
      </c>
      <c r="R50" s="6" t="s">
        <v>81</v>
      </c>
      <c r="T50" s="6" t="s">
        <v>82</v>
      </c>
    </row>
    <row r="51" spans="4:20" s="6" customFormat="1" ht="15">
      <c r="D51" s="8"/>
      <c r="E51" s="8"/>
      <c r="F51" s="8"/>
      <c r="J51" s="6" t="s">
        <v>27</v>
      </c>
      <c r="L51" s="6" t="s">
        <v>83</v>
      </c>
      <c r="N51" s="6" t="s">
        <v>72</v>
      </c>
      <c r="P51" s="6" t="s">
        <v>84</v>
      </c>
      <c r="R51" s="6" t="s">
        <v>86</v>
      </c>
      <c r="T51" s="6" t="s">
        <v>55</v>
      </c>
    </row>
    <row r="52" spans="4:24" s="6" customFormat="1" ht="15">
      <c r="D52" s="35"/>
      <c r="E52" s="8"/>
      <c r="F52" s="8"/>
      <c r="H52" s="11" t="s">
        <v>26</v>
      </c>
      <c r="J52" s="10" t="s">
        <v>28</v>
      </c>
      <c r="L52" s="10" t="s">
        <v>87</v>
      </c>
      <c r="N52" s="10" t="s">
        <v>65</v>
      </c>
      <c r="P52" s="10" t="s">
        <v>113</v>
      </c>
      <c r="Q52" s="8"/>
      <c r="R52" s="10" t="s">
        <v>89</v>
      </c>
      <c r="T52" s="10" t="s">
        <v>54</v>
      </c>
      <c r="U52" s="8"/>
      <c r="V52" s="10" t="s">
        <v>21</v>
      </c>
      <c r="X52" s="10" t="s">
        <v>23</v>
      </c>
    </row>
    <row r="53" spans="1:24" s="14" customFormat="1" ht="15">
      <c r="A53" s="12" t="s">
        <v>99</v>
      </c>
      <c r="D53" s="36"/>
      <c r="E53" s="37"/>
      <c r="F53" s="13"/>
      <c r="G53" s="13"/>
      <c r="H53" s="32"/>
      <c r="J53" s="16">
        <v>1163410108</v>
      </c>
      <c r="K53" s="13"/>
      <c r="L53" s="16">
        <v>4322607094</v>
      </c>
      <c r="M53" s="13"/>
      <c r="N53" s="16">
        <v>254659742</v>
      </c>
      <c r="O53" s="13"/>
      <c r="P53" s="16">
        <v>963796488</v>
      </c>
      <c r="R53" s="30" t="s">
        <v>53</v>
      </c>
      <c r="T53" s="16">
        <v>118341011</v>
      </c>
      <c r="U53" s="13"/>
      <c r="V53" s="16">
        <v>1066783257</v>
      </c>
      <c r="X53" s="16">
        <f>SUM(J53:V53)</f>
        <v>7889597700</v>
      </c>
    </row>
    <row r="54" spans="1:24" s="1" customFormat="1" ht="18" customHeight="1">
      <c r="A54" s="14" t="s">
        <v>100</v>
      </c>
      <c r="B54" s="33"/>
      <c r="C54" s="3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4"/>
      <c r="R54" s="3"/>
      <c r="S54" s="3"/>
      <c r="T54" s="3"/>
      <c r="U54" s="3"/>
      <c r="V54" s="4"/>
      <c r="W54" s="3"/>
      <c r="X54" s="3"/>
    </row>
    <row r="55" spans="1:24" s="1" customFormat="1" ht="18" customHeight="1">
      <c r="A55" s="14" t="s">
        <v>106</v>
      </c>
      <c r="B55" s="2"/>
      <c r="C55" s="33"/>
      <c r="D55" s="4"/>
      <c r="E55" s="3"/>
      <c r="F55" s="4"/>
      <c r="G55" s="3"/>
      <c r="H55" s="4"/>
      <c r="I55" s="3"/>
      <c r="J55" s="44" t="s">
        <v>53</v>
      </c>
      <c r="K55" s="45"/>
      <c r="L55" s="44" t="s">
        <v>53</v>
      </c>
      <c r="M55" s="45"/>
      <c r="N55" s="44" t="s">
        <v>53</v>
      </c>
      <c r="O55" s="45"/>
      <c r="P55" s="47">
        <v>-536673526</v>
      </c>
      <c r="Q55" s="46"/>
      <c r="R55" s="44" t="s">
        <v>53</v>
      </c>
      <c r="S55" s="46"/>
      <c r="T55" s="44" t="s">
        <v>53</v>
      </c>
      <c r="U55" s="45"/>
      <c r="V55" s="47">
        <f>-528932992+1977911</f>
        <v>-526955081</v>
      </c>
      <c r="W55" s="46"/>
      <c r="X55" s="41">
        <f>SUM(J55:V55)</f>
        <v>-1063628607</v>
      </c>
    </row>
    <row r="56" spans="1:24" s="1" customFormat="1" ht="18" customHeight="1">
      <c r="A56" s="12" t="s">
        <v>102</v>
      </c>
      <c r="B56" s="33"/>
      <c r="C56" s="33"/>
      <c r="D56" s="3"/>
      <c r="E56" s="3"/>
      <c r="F56" s="3"/>
      <c r="G56" s="3"/>
      <c r="H56" s="3"/>
      <c r="I56" s="3"/>
      <c r="J56" s="45">
        <f>SUM(J53:J55)</f>
        <v>1163410108</v>
      </c>
      <c r="K56" s="45"/>
      <c r="L56" s="45">
        <f>SUM(L53:L55)</f>
        <v>4322607094</v>
      </c>
      <c r="M56" s="45"/>
      <c r="N56" s="45">
        <f>SUM(N53:N55)</f>
        <v>254659742</v>
      </c>
      <c r="O56" s="45"/>
      <c r="P56" s="45">
        <f>SUM(P53:P55)</f>
        <v>427122962</v>
      </c>
      <c r="Q56" s="45"/>
      <c r="R56" s="17" t="s">
        <v>53</v>
      </c>
      <c r="S56" s="45"/>
      <c r="T56" s="45">
        <f>SUM(T53:T55)</f>
        <v>118341011</v>
      </c>
      <c r="U56" s="45"/>
      <c r="V56" s="45">
        <f>SUM(V53:V55)</f>
        <v>539828176</v>
      </c>
      <c r="W56" s="45"/>
      <c r="X56" s="45">
        <f>SUM(X53:X55)</f>
        <v>6825969093</v>
      </c>
    </row>
    <row r="57" spans="1:24" s="19" customFormat="1" ht="15">
      <c r="A57" s="19" t="s">
        <v>67</v>
      </c>
      <c r="D57" s="38"/>
      <c r="E57" s="18"/>
      <c r="F57" s="17"/>
      <c r="G57" s="18"/>
      <c r="I57" s="18"/>
      <c r="J57" s="17" t="s">
        <v>53</v>
      </c>
      <c r="K57" s="18"/>
      <c r="L57" s="17" t="s">
        <v>53</v>
      </c>
      <c r="M57" s="18"/>
      <c r="N57" s="20">
        <v>424477602</v>
      </c>
      <c r="O57" s="18"/>
      <c r="P57" s="17" t="s">
        <v>53</v>
      </c>
      <c r="R57" s="17" t="s">
        <v>53</v>
      </c>
      <c r="T57" s="17" t="s">
        <v>53</v>
      </c>
      <c r="U57" s="18"/>
      <c r="V57" s="17" t="s">
        <v>53</v>
      </c>
      <c r="X57" s="13">
        <f aca="true" t="shared" si="2" ref="X57:X63">SUM(J57:V57)</f>
        <v>424477602</v>
      </c>
    </row>
    <row r="58" spans="1:24" s="19" customFormat="1" ht="15">
      <c r="A58" s="19" t="s">
        <v>90</v>
      </c>
      <c r="D58" s="39"/>
      <c r="E58" s="18"/>
      <c r="F58" s="17"/>
      <c r="G58" s="18"/>
      <c r="H58" s="22">
        <v>33</v>
      </c>
      <c r="I58" s="18"/>
      <c r="J58" s="17">
        <v>17627692</v>
      </c>
      <c r="K58" s="18"/>
      <c r="L58" s="17" t="s">
        <v>53</v>
      </c>
      <c r="M58" s="18"/>
      <c r="N58" s="17" t="s">
        <v>53</v>
      </c>
      <c r="O58" s="18"/>
      <c r="P58" s="17" t="s">
        <v>53</v>
      </c>
      <c r="R58" s="17" t="s">
        <v>53</v>
      </c>
      <c r="T58" s="17" t="s">
        <v>53</v>
      </c>
      <c r="U58" s="18"/>
      <c r="V58" s="17" t="s">
        <v>53</v>
      </c>
      <c r="X58" s="13">
        <f t="shared" si="2"/>
        <v>17627692</v>
      </c>
    </row>
    <row r="59" spans="1:24" s="19" customFormat="1" ht="15">
      <c r="A59" s="19" t="s">
        <v>91</v>
      </c>
      <c r="D59" s="39"/>
      <c r="E59" s="18"/>
      <c r="F59" s="17"/>
      <c r="G59" s="18"/>
      <c r="H59" s="22">
        <v>33</v>
      </c>
      <c r="I59" s="18"/>
      <c r="J59" s="17" t="s">
        <v>53</v>
      </c>
      <c r="K59" s="18"/>
      <c r="L59" s="20">
        <v>239560335</v>
      </c>
      <c r="M59" s="18"/>
      <c r="N59" s="17" t="s">
        <v>53</v>
      </c>
      <c r="O59" s="18"/>
      <c r="P59" s="17" t="s">
        <v>53</v>
      </c>
      <c r="R59" s="17" t="s">
        <v>53</v>
      </c>
      <c r="T59" s="17" t="s">
        <v>53</v>
      </c>
      <c r="U59" s="18"/>
      <c r="V59" s="17" t="s">
        <v>53</v>
      </c>
      <c r="X59" s="13">
        <f t="shared" si="2"/>
        <v>239560335</v>
      </c>
    </row>
    <row r="60" spans="1:24" s="19" customFormat="1" ht="15">
      <c r="A60" s="19" t="s">
        <v>78</v>
      </c>
      <c r="D60" s="39"/>
      <c r="E60" s="38"/>
      <c r="F60" s="17"/>
      <c r="G60" s="18"/>
      <c r="H60" s="22">
        <v>32</v>
      </c>
      <c r="J60" s="17" t="s">
        <v>53</v>
      </c>
      <c r="K60" s="18"/>
      <c r="L60" s="17" t="s">
        <v>53</v>
      </c>
      <c r="M60" s="18"/>
      <c r="N60" s="17" t="s">
        <v>53</v>
      </c>
      <c r="O60" s="18"/>
      <c r="P60" s="17" t="s">
        <v>53</v>
      </c>
      <c r="R60" s="13">
        <v>50062520</v>
      </c>
      <c r="T60" s="17" t="s">
        <v>53</v>
      </c>
      <c r="U60" s="18"/>
      <c r="V60" s="17" t="s">
        <v>53</v>
      </c>
      <c r="X60" s="13">
        <f t="shared" si="2"/>
        <v>50062520</v>
      </c>
    </row>
    <row r="61" spans="1:24" s="19" customFormat="1" ht="15">
      <c r="A61" s="19" t="s">
        <v>66</v>
      </c>
      <c r="D61" s="39"/>
      <c r="E61" s="38"/>
      <c r="F61" s="17"/>
      <c r="G61" s="18"/>
      <c r="H61" s="22">
        <v>24</v>
      </c>
      <c r="J61" s="17" t="s">
        <v>53</v>
      </c>
      <c r="K61" s="18"/>
      <c r="L61" s="17" t="s">
        <v>53</v>
      </c>
      <c r="M61" s="18"/>
      <c r="N61" s="17" t="s">
        <v>53</v>
      </c>
      <c r="O61" s="18"/>
      <c r="P61" s="17" t="s">
        <v>53</v>
      </c>
      <c r="R61" s="17" t="s">
        <v>53</v>
      </c>
      <c r="T61" s="17">
        <v>12885411</v>
      </c>
      <c r="U61" s="18"/>
      <c r="V61" s="17">
        <v>-12885411</v>
      </c>
      <c r="X61" s="13">
        <f t="shared" si="2"/>
        <v>0</v>
      </c>
    </row>
    <row r="62" spans="1:24" s="19" customFormat="1" ht="15">
      <c r="A62" s="19" t="s">
        <v>104</v>
      </c>
      <c r="D62" s="31"/>
      <c r="E62" s="21"/>
      <c r="F62" s="17"/>
      <c r="G62" s="21"/>
      <c r="H62" s="31"/>
      <c r="I62" s="21"/>
      <c r="J62" s="17" t="s">
        <v>53</v>
      </c>
      <c r="K62" s="21"/>
      <c r="L62" s="17" t="s">
        <v>53</v>
      </c>
      <c r="M62" s="23"/>
      <c r="N62" s="17" t="s">
        <v>53</v>
      </c>
      <c r="O62" s="23"/>
      <c r="P62" s="17" t="s">
        <v>53</v>
      </c>
      <c r="R62" s="17" t="s">
        <v>53</v>
      </c>
      <c r="T62" s="17" t="s">
        <v>53</v>
      </c>
      <c r="U62" s="23"/>
      <c r="V62" s="20" t="e">
        <f>'BS&amp;PL Thai'!#REF!</f>
        <v>#REF!</v>
      </c>
      <c r="X62" s="13" t="e">
        <f t="shared" si="2"/>
        <v>#REF!</v>
      </c>
    </row>
    <row r="63" spans="1:24" s="19" customFormat="1" ht="15">
      <c r="A63" s="19" t="s">
        <v>92</v>
      </c>
      <c r="D63" s="39"/>
      <c r="E63" s="18"/>
      <c r="F63" s="17"/>
      <c r="G63" s="18"/>
      <c r="H63" s="22">
        <v>23</v>
      </c>
      <c r="I63" s="18"/>
      <c r="J63" s="42" t="s">
        <v>53</v>
      </c>
      <c r="K63" s="18"/>
      <c r="L63" s="42" t="s">
        <v>53</v>
      </c>
      <c r="M63" s="18"/>
      <c r="N63" s="42" t="s">
        <v>53</v>
      </c>
      <c r="O63" s="18"/>
      <c r="P63" s="42" t="s">
        <v>53</v>
      </c>
      <c r="R63" s="42" t="s">
        <v>53</v>
      </c>
      <c r="T63" s="42" t="s">
        <v>53</v>
      </c>
      <c r="U63" s="18"/>
      <c r="V63" s="43">
        <v>-590518900</v>
      </c>
      <c r="X63" s="41">
        <f t="shared" si="2"/>
        <v>-590518900</v>
      </c>
    </row>
    <row r="64" spans="1:24" s="19" customFormat="1" ht="15">
      <c r="A64" s="12" t="s">
        <v>109</v>
      </c>
      <c r="D64" s="18"/>
      <c r="E64" s="18"/>
      <c r="F64" s="18"/>
      <c r="G64" s="18"/>
      <c r="H64" s="18"/>
      <c r="I64" s="18"/>
      <c r="J64" s="18">
        <f>SUM(J56:J63)</f>
        <v>1181037800</v>
      </c>
      <c r="K64" s="18"/>
      <c r="L64" s="18">
        <f>SUM(L56:L63)</f>
        <v>4562167429</v>
      </c>
      <c r="M64" s="18"/>
      <c r="N64" s="18">
        <f>SUM(N56:N63)</f>
        <v>679137344</v>
      </c>
      <c r="O64" s="18"/>
      <c r="P64" s="18">
        <f>SUM(P56:P63)</f>
        <v>427122962</v>
      </c>
      <c r="R64" s="18">
        <f>SUM(R56:R63)</f>
        <v>50062520</v>
      </c>
      <c r="T64" s="18">
        <f>SUM(T56:T63)</f>
        <v>131226422</v>
      </c>
      <c r="U64" s="18"/>
      <c r="V64" s="18" t="e">
        <f>SUM(V56:V63)</f>
        <v>#REF!</v>
      </c>
      <c r="X64" s="18" t="e">
        <f>SUM(X56:X63)</f>
        <v>#REF!</v>
      </c>
    </row>
    <row r="65" spans="1:24" s="19" customFormat="1" ht="15">
      <c r="A65" s="12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R65" s="18"/>
      <c r="T65" s="18"/>
      <c r="U65" s="18"/>
      <c r="V65" s="18"/>
      <c r="X65" s="18"/>
    </row>
    <row r="66" spans="1:24" s="19" customFormat="1" ht="15">
      <c r="A66" s="12" t="s">
        <v>115</v>
      </c>
      <c r="D66" s="18"/>
      <c r="E66" s="18"/>
      <c r="F66" s="18"/>
      <c r="G66" s="18"/>
      <c r="H66" s="18"/>
      <c r="I66" s="18"/>
      <c r="J66" s="18">
        <v>1181037800</v>
      </c>
      <c r="K66" s="18"/>
      <c r="L66" s="18">
        <v>4562167429</v>
      </c>
      <c r="M66" s="18"/>
      <c r="N66" s="18">
        <v>679137344</v>
      </c>
      <c r="O66" s="18"/>
      <c r="P66" s="18">
        <v>982615188</v>
      </c>
      <c r="R66" s="18">
        <v>50062520</v>
      </c>
      <c r="T66" s="18">
        <v>131226422</v>
      </c>
      <c r="U66" s="18"/>
      <c r="V66" s="18">
        <v>1060240466</v>
      </c>
      <c r="X66" s="18">
        <f>SUM(J66:V66)</f>
        <v>8646487169</v>
      </c>
    </row>
    <row r="67" spans="1:24" s="19" customFormat="1" ht="15">
      <c r="A67" s="14" t="s">
        <v>100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R67" s="18"/>
      <c r="T67" s="18"/>
      <c r="U67" s="18"/>
      <c r="V67" s="18"/>
      <c r="X67" s="18"/>
    </row>
    <row r="68" spans="1:24" s="1" customFormat="1" ht="18" customHeight="1">
      <c r="A68" s="14" t="s">
        <v>106</v>
      </c>
      <c r="B68" s="2"/>
      <c r="C68" s="33"/>
      <c r="D68" s="4"/>
      <c r="E68" s="3"/>
      <c r="F68" s="4"/>
      <c r="G68" s="3"/>
      <c r="H68" s="4"/>
      <c r="I68" s="3"/>
      <c r="J68" s="44" t="s">
        <v>53</v>
      </c>
      <c r="K68" s="45"/>
      <c r="L68" s="44" t="s">
        <v>53</v>
      </c>
      <c r="M68" s="45"/>
      <c r="N68" s="44" t="s">
        <v>53</v>
      </c>
      <c r="O68" s="45"/>
      <c r="P68" s="47">
        <v>-536673526</v>
      </c>
      <c r="Q68" s="46"/>
      <c r="R68" s="44" t="s">
        <v>53</v>
      </c>
      <c r="S68" s="46"/>
      <c r="T68" s="44" t="s">
        <v>53</v>
      </c>
      <c r="U68" s="45"/>
      <c r="V68" s="47">
        <f>-528932992+1977911</f>
        <v>-526955081</v>
      </c>
      <c r="W68" s="46"/>
      <c r="X68" s="41">
        <f>SUM(J68:V68)</f>
        <v>-1063628607</v>
      </c>
    </row>
    <row r="69" spans="1:24" s="19" customFormat="1" ht="15">
      <c r="A69" s="12" t="s">
        <v>109</v>
      </c>
      <c r="D69" s="18"/>
      <c r="E69" s="18"/>
      <c r="F69" s="18"/>
      <c r="G69" s="18"/>
      <c r="H69" s="18"/>
      <c r="I69" s="18"/>
      <c r="J69" s="18">
        <v>1181037800</v>
      </c>
      <c r="K69" s="18"/>
      <c r="L69" s="18">
        <v>4562167429</v>
      </c>
      <c r="M69" s="18"/>
      <c r="N69" s="18">
        <v>679137344</v>
      </c>
      <c r="O69" s="18"/>
      <c r="P69" s="18">
        <v>427122962</v>
      </c>
      <c r="R69" s="18">
        <v>50062520</v>
      </c>
      <c r="T69" s="18">
        <v>131226422</v>
      </c>
      <c r="U69" s="18"/>
      <c r="V69" s="18">
        <v>1060240466</v>
      </c>
      <c r="X69" s="18">
        <v>8090994943</v>
      </c>
    </row>
    <row r="70" spans="1:24" s="19" customFormat="1" ht="15">
      <c r="A70" s="19" t="s">
        <v>67</v>
      </c>
      <c r="D70" s="38"/>
      <c r="E70" s="18"/>
      <c r="F70" s="17"/>
      <c r="G70" s="18"/>
      <c r="I70" s="18"/>
      <c r="J70" s="17" t="s">
        <v>53</v>
      </c>
      <c r="K70" s="18"/>
      <c r="L70" s="17" t="s">
        <v>53</v>
      </c>
      <c r="M70" s="18"/>
      <c r="N70" s="20"/>
      <c r="O70" s="18"/>
      <c r="P70" s="17" t="s">
        <v>53</v>
      </c>
      <c r="R70" s="17" t="s">
        <v>53</v>
      </c>
      <c r="T70" s="17" t="s">
        <v>53</v>
      </c>
      <c r="U70" s="18"/>
      <c r="V70" s="17" t="s">
        <v>53</v>
      </c>
      <c r="X70" s="13">
        <f aca="true" t="shared" si="3" ref="X70:X75">SUM(J70:V70)</f>
        <v>0</v>
      </c>
    </row>
    <row r="71" spans="1:24" s="19" customFormat="1" ht="15">
      <c r="A71" s="19" t="s">
        <v>95</v>
      </c>
      <c r="D71" s="39"/>
      <c r="E71" s="18"/>
      <c r="F71" s="17"/>
      <c r="G71" s="18"/>
      <c r="H71" s="22"/>
      <c r="I71" s="18"/>
      <c r="J71" s="17" t="s">
        <v>53</v>
      </c>
      <c r="K71" s="18"/>
      <c r="L71" s="17" t="s">
        <v>53</v>
      </c>
      <c r="M71" s="18"/>
      <c r="N71" s="17" t="s">
        <v>53</v>
      </c>
      <c r="O71" s="18"/>
      <c r="P71" s="17" t="s">
        <v>53</v>
      </c>
      <c r="R71" s="17" t="s">
        <v>53</v>
      </c>
      <c r="T71" s="17" t="s">
        <v>53</v>
      </c>
      <c r="U71" s="18"/>
      <c r="V71" s="17" t="s">
        <v>53</v>
      </c>
      <c r="X71" s="13">
        <f t="shared" si="3"/>
        <v>0</v>
      </c>
    </row>
    <row r="72" spans="1:24" s="19" customFormat="1" ht="15">
      <c r="A72" s="19" t="s">
        <v>103</v>
      </c>
      <c r="D72" s="39"/>
      <c r="E72" s="38"/>
      <c r="F72" s="17"/>
      <c r="G72" s="18"/>
      <c r="H72" s="22">
        <v>32</v>
      </c>
      <c r="J72" s="17" t="s">
        <v>53</v>
      </c>
      <c r="K72" s="18"/>
      <c r="L72" s="17" t="s">
        <v>53</v>
      </c>
      <c r="M72" s="18"/>
      <c r="N72" s="17" t="s">
        <v>53</v>
      </c>
      <c r="O72" s="18"/>
      <c r="P72" s="17" t="s">
        <v>53</v>
      </c>
      <c r="R72" s="13"/>
      <c r="T72" s="17" t="s">
        <v>53</v>
      </c>
      <c r="U72" s="18"/>
      <c r="V72" s="17" t="s">
        <v>53</v>
      </c>
      <c r="X72" s="13">
        <f t="shared" si="3"/>
        <v>0</v>
      </c>
    </row>
    <row r="73" spans="1:24" s="19" customFormat="1" ht="15">
      <c r="A73" s="19" t="s">
        <v>112</v>
      </c>
      <c r="D73" s="39"/>
      <c r="E73" s="38"/>
      <c r="F73" s="17"/>
      <c r="G73" s="18"/>
      <c r="H73" s="22">
        <v>17</v>
      </c>
      <c r="J73" s="17" t="s">
        <v>53</v>
      </c>
      <c r="K73" s="18"/>
      <c r="L73" s="17" t="s">
        <v>53</v>
      </c>
      <c r="M73" s="18"/>
      <c r="N73" s="17" t="s">
        <v>53</v>
      </c>
      <c r="O73" s="18"/>
      <c r="P73" s="17"/>
      <c r="R73" s="17" t="s">
        <v>53</v>
      </c>
      <c r="T73" s="17" t="s">
        <v>53</v>
      </c>
      <c r="U73" s="18"/>
      <c r="V73" s="17" t="s">
        <v>53</v>
      </c>
      <c r="X73" s="13">
        <f t="shared" si="3"/>
        <v>0</v>
      </c>
    </row>
    <row r="74" spans="1:24" s="19" customFormat="1" ht="15">
      <c r="A74" s="19" t="s">
        <v>68</v>
      </c>
      <c r="D74" s="31"/>
      <c r="E74" s="21"/>
      <c r="F74" s="17"/>
      <c r="G74" s="21"/>
      <c r="H74" s="31"/>
      <c r="I74" s="21"/>
      <c r="J74" s="17" t="s">
        <v>53</v>
      </c>
      <c r="K74" s="21"/>
      <c r="L74" s="17" t="s">
        <v>53</v>
      </c>
      <c r="M74" s="23"/>
      <c r="N74" s="17" t="s">
        <v>53</v>
      </c>
      <c r="O74" s="23"/>
      <c r="P74" s="17" t="s">
        <v>53</v>
      </c>
      <c r="R74" s="17" t="s">
        <v>53</v>
      </c>
      <c r="T74" s="17" t="s">
        <v>53</v>
      </c>
      <c r="U74" s="23"/>
      <c r="V74" s="20" t="e">
        <f>'BS&amp;PL Thai'!#REF!</f>
        <v>#REF!</v>
      </c>
      <c r="X74" s="13" t="e">
        <f t="shared" si="3"/>
        <v>#REF!</v>
      </c>
    </row>
    <row r="75" spans="1:24" s="19" customFormat="1" ht="15">
      <c r="A75" s="19" t="s">
        <v>92</v>
      </c>
      <c r="D75" s="39"/>
      <c r="E75" s="18"/>
      <c r="F75" s="17"/>
      <c r="G75" s="18"/>
      <c r="H75" s="22">
        <v>23</v>
      </c>
      <c r="I75" s="18"/>
      <c r="J75" s="17" t="s">
        <v>53</v>
      </c>
      <c r="K75" s="18"/>
      <c r="L75" s="17" t="s">
        <v>53</v>
      </c>
      <c r="M75" s="18"/>
      <c r="N75" s="17" t="s">
        <v>53</v>
      </c>
      <c r="O75" s="18"/>
      <c r="P75" s="17" t="s">
        <v>53</v>
      </c>
      <c r="R75" s="17" t="s">
        <v>53</v>
      </c>
      <c r="T75" s="17" t="s">
        <v>53</v>
      </c>
      <c r="U75" s="18"/>
      <c r="V75" s="20">
        <f>T38</f>
        <v>0</v>
      </c>
      <c r="X75" s="13">
        <f t="shared" si="3"/>
        <v>0</v>
      </c>
    </row>
    <row r="76" spans="1:24" s="19" customFormat="1" ht="15.75" thickBot="1">
      <c r="A76" s="12" t="s">
        <v>98</v>
      </c>
      <c r="D76" s="18"/>
      <c r="E76" s="18"/>
      <c r="F76" s="18"/>
      <c r="G76" s="18"/>
      <c r="H76" s="18"/>
      <c r="I76" s="18"/>
      <c r="J76" s="27">
        <f>SUM(J64:J75)</f>
        <v>3543113400</v>
      </c>
      <c r="K76" s="18"/>
      <c r="L76" s="27">
        <f>SUM(L64:L75)</f>
        <v>13686502287</v>
      </c>
      <c r="M76" s="18"/>
      <c r="N76" s="27">
        <f>SUM(N64:N75)</f>
        <v>2037412032</v>
      </c>
      <c r="O76" s="18"/>
      <c r="P76" s="27">
        <f>SUM(P64:P75)</f>
        <v>1300187586</v>
      </c>
      <c r="R76" s="27">
        <f>SUM(R64:R75)</f>
        <v>150187560</v>
      </c>
      <c r="T76" s="27">
        <f>SUM(T64:T75)</f>
        <v>393679266</v>
      </c>
      <c r="U76" s="18"/>
      <c r="V76" s="27" t="e">
        <f>SUM(V64:V75)</f>
        <v>#REF!</v>
      </c>
      <c r="X76" s="27" t="e">
        <f>SUM(X64:X75)</f>
        <v>#REF!</v>
      </c>
    </row>
    <row r="77" spans="2:25" ht="15.75" thickTop="1">
      <c r="B77" s="28"/>
      <c r="C77" s="28"/>
      <c r="D77" s="28"/>
      <c r="E77" s="28"/>
      <c r="F77" s="28"/>
      <c r="G77" s="28"/>
      <c r="H77" s="28"/>
      <c r="I77" s="28"/>
      <c r="J77" s="28"/>
      <c r="K77" s="28"/>
      <c r="M77" s="28"/>
      <c r="N77" s="28"/>
      <c r="O77" s="28"/>
      <c r="P77" s="28"/>
      <c r="Q77" s="28"/>
      <c r="R77" s="28"/>
      <c r="S77" s="28"/>
      <c r="T77" s="28"/>
      <c r="U77" s="28"/>
      <c r="W77" s="28"/>
      <c r="X77" s="28"/>
      <c r="Y77" s="7"/>
    </row>
    <row r="78" spans="1:25" ht="15">
      <c r="A78" s="29" t="s">
        <v>40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M78" s="28"/>
      <c r="N78" s="28"/>
      <c r="O78" s="28"/>
      <c r="P78" s="28"/>
      <c r="Q78" s="28"/>
      <c r="R78" s="28"/>
      <c r="S78" s="28"/>
      <c r="T78" s="28"/>
      <c r="U78" s="28"/>
      <c r="W78" s="28"/>
      <c r="X78" s="28"/>
      <c r="Y78" s="7"/>
    </row>
    <row r="79" spans="1:25" ht="15">
      <c r="A79" s="29"/>
      <c r="B79" s="28"/>
      <c r="C79" s="28"/>
      <c r="D79" s="28"/>
      <c r="E79" s="28"/>
      <c r="F79" s="28"/>
      <c r="G79" s="28"/>
      <c r="H79" s="28"/>
      <c r="I79" s="28"/>
      <c r="J79" s="28"/>
      <c r="K79" s="28"/>
      <c r="M79" s="28"/>
      <c r="N79" s="28"/>
      <c r="O79" s="28"/>
      <c r="P79" s="28"/>
      <c r="Q79" s="28"/>
      <c r="R79" s="28"/>
      <c r="S79" s="28"/>
      <c r="T79" s="28"/>
      <c r="U79" s="28"/>
      <c r="W79" s="28"/>
      <c r="X79" s="28"/>
      <c r="Y79" s="7"/>
    </row>
    <row r="80" spans="1:25" ht="15">
      <c r="A80" s="29"/>
      <c r="B80" s="28"/>
      <c r="C80" s="28"/>
      <c r="D80" s="28"/>
      <c r="E80" s="28"/>
      <c r="F80" s="28"/>
      <c r="G80" s="28"/>
      <c r="H80" s="28"/>
      <c r="I80" s="28"/>
      <c r="J80" s="28"/>
      <c r="K80" s="28"/>
      <c r="M80" s="28"/>
      <c r="N80" s="28"/>
      <c r="O80" s="28"/>
      <c r="P80" s="28"/>
      <c r="Q80" s="28"/>
      <c r="R80" s="28"/>
      <c r="S80" s="28"/>
      <c r="U80" s="28"/>
      <c r="W80" s="28"/>
      <c r="X80" s="28"/>
      <c r="Y80" s="7"/>
    </row>
    <row r="81" spans="1:25" ht="15">
      <c r="A81" s="29"/>
      <c r="B81" s="28"/>
      <c r="C81" s="28"/>
      <c r="D81" s="28"/>
      <c r="E81" s="28"/>
      <c r="F81" s="28"/>
      <c r="G81" s="28"/>
      <c r="H81" s="28"/>
      <c r="I81" s="28"/>
      <c r="J81" s="28"/>
      <c r="K81" s="28"/>
      <c r="M81" s="28"/>
      <c r="N81" s="28"/>
      <c r="O81" s="28"/>
      <c r="P81" s="28"/>
      <c r="Q81" s="28"/>
      <c r="R81" s="28"/>
      <c r="S81" s="28"/>
      <c r="U81" s="28"/>
      <c r="W81" s="28"/>
      <c r="X81" s="28"/>
      <c r="Y81" s="7"/>
    </row>
    <row r="82" spans="1:25" ht="15">
      <c r="A82" s="29"/>
      <c r="B82" s="28"/>
      <c r="C82" s="28"/>
      <c r="D82" s="28"/>
      <c r="E82" s="28"/>
      <c r="F82" s="28"/>
      <c r="G82" s="28"/>
      <c r="H82" s="28"/>
      <c r="I82" s="28"/>
      <c r="J82" s="28"/>
      <c r="K82" s="28"/>
      <c r="M82" s="28"/>
      <c r="N82" s="28"/>
      <c r="O82" s="28"/>
      <c r="P82" s="28"/>
      <c r="Q82" s="28"/>
      <c r="R82" s="28"/>
      <c r="S82" s="28"/>
      <c r="U82" s="28"/>
      <c r="W82" s="28"/>
      <c r="X82" s="28"/>
      <c r="Y82" s="7"/>
    </row>
    <row r="83" spans="1:25" ht="15">
      <c r="A83" s="29"/>
      <c r="B83" s="28"/>
      <c r="C83" s="28"/>
      <c r="D83" s="28"/>
      <c r="E83" s="28"/>
      <c r="F83" s="28"/>
      <c r="G83" s="28"/>
      <c r="H83" s="28"/>
      <c r="I83" s="28"/>
      <c r="J83" s="28"/>
      <c r="K83" s="28"/>
      <c r="M83" s="28"/>
      <c r="N83" s="28"/>
      <c r="O83" s="28"/>
      <c r="P83" s="28"/>
      <c r="Q83" s="28"/>
      <c r="R83" s="28"/>
      <c r="S83" s="28"/>
      <c r="U83" s="28"/>
      <c r="W83" s="28"/>
      <c r="X83" s="28"/>
      <c r="Y83" s="7"/>
    </row>
    <row r="84" spans="1:25" ht="15">
      <c r="A84" s="29"/>
      <c r="B84" s="28"/>
      <c r="C84" s="28"/>
      <c r="D84" s="28"/>
      <c r="E84" s="28"/>
      <c r="F84" s="28"/>
      <c r="G84" s="28"/>
      <c r="H84" s="28"/>
      <c r="I84" s="28"/>
      <c r="J84" s="28"/>
      <c r="K84" s="28"/>
      <c r="M84" s="28"/>
      <c r="N84" s="28"/>
      <c r="O84" s="28"/>
      <c r="P84" s="28"/>
      <c r="Q84" s="28"/>
      <c r="R84" s="28"/>
      <c r="S84" s="28"/>
      <c r="U84" s="28"/>
      <c r="W84" s="28"/>
      <c r="X84" s="28"/>
      <c r="Y84" s="7"/>
    </row>
    <row r="85" spans="1:24" ht="15">
      <c r="A85" s="200" t="s">
        <v>70</v>
      </c>
      <c r="B85" s="201"/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</row>
  </sheetData>
  <sheetProtection/>
  <mergeCells count="14">
    <mergeCell ref="A46:X46"/>
    <mergeCell ref="J48:X48"/>
    <mergeCell ref="L49:P49"/>
    <mergeCell ref="T49:V49"/>
    <mergeCell ref="A85:X85"/>
    <mergeCell ref="A1:X1"/>
    <mergeCell ref="A2:X2"/>
    <mergeCell ref="A3:X3"/>
    <mergeCell ref="A44:X44"/>
    <mergeCell ref="A43:X43"/>
    <mergeCell ref="D5:X5"/>
    <mergeCell ref="F6:L6"/>
    <mergeCell ref="R6:T6"/>
    <mergeCell ref="A45:X45"/>
  </mergeCells>
  <printOptions horizontalCentered="1"/>
  <pageMargins left="0.61" right="0.393700787401575" top="0.89" bottom="0.17" header="0.77" footer="0.196850393700787"/>
  <pageSetup firstPageNumber="3" useFirstPageNumber="1" horizontalDpi="600" verticalDpi="600" orientation="landscape" scale="70" r:id="rId3"/>
  <headerFooter alignWithMargins="0">
    <oddHeader>&amp;C&amp;"Times New Roman,Bold"&amp;10DRAFT SUBJECT TO OUTSTANDING MATTERS</oddHeader>
    <oddFooter>&amp;R&amp;"Times New Roman,Regular"&amp;10We, being responsible for the preparation of
these financial statements and notes thereto,
hereby approve their issue in final form.  
………………..……………………..….…
Directors                       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35"/>
  <sheetViews>
    <sheetView showGridLines="0" zoomScale="66" zoomScaleNormal="66" zoomScaleSheetLayoutView="98" zoomScalePageLayoutView="0" workbookViewId="0" topLeftCell="A115">
      <selection activeCell="J127" sqref="J127"/>
    </sheetView>
  </sheetViews>
  <sheetFormatPr defaultColWidth="8.00390625" defaultRowHeight="21.75"/>
  <cols>
    <col min="1" max="1" width="13.8515625" style="127" customWidth="1"/>
    <col min="2" max="2" width="23.57421875" style="127" customWidth="1"/>
    <col min="3" max="3" width="10.57421875" style="127" customWidth="1"/>
    <col min="4" max="4" width="14.28125" style="128" customWidth="1"/>
    <col min="5" max="5" width="0.5625" style="128" customWidth="1"/>
    <col min="6" max="6" width="14.28125" style="128" customWidth="1"/>
    <col min="7" max="7" width="0.5625" style="128" customWidth="1"/>
    <col min="8" max="8" width="14.28125" style="128" customWidth="1"/>
    <col min="9" max="9" width="0.5625" style="128" customWidth="1"/>
    <col min="10" max="10" width="14.28125" style="128" customWidth="1"/>
    <col min="11" max="11" width="0.5625" style="128" customWidth="1"/>
    <col min="12" max="12" width="14.28125" style="128" customWidth="1"/>
    <col min="13" max="13" width="0.5625" style="128" customWidth="1"/>
    <col min="14" max="14" width="14.28125" style="128" customWidth="1"/>
    <col min="15" max="15" width="0.5625" style="128" customWidth="1"/>
    <col min="16" max="16" width="14.28125" style="128" customWidth="1"/>
    <col min="17" max="17" width="0.5625" style="128" customWidth="1"/>
    <col min="18" max="18" width="14.28125" style="128" customWidth="1"/>
    <col min="19" max="19" width="0.5625" style="128" customWidth="1"/>
    <col min="20" max="20" width="14.28125" style="128" customWidth="1"/>
    <col min="21" max="21" width="0.5625" style="128" customWidth="1"/>
    <col min="22" max="22" width="14.28125" style="128" customWidth="1"/>
    <col min="23" max="23" width="0.5625" style="128" customWidth="1"/>
    <col min="24" max="24" width="14.28125" style="128" customWidth="1"/>
    <col min="25" max="25" width="0.5625" style="128" customWidth="1"/>
    <col min="26" max="26" width="14.28125" style="128" customWidth="1"/>
    <col min="27" max="27" width="0.5625" style="128" customWidth="1"/>
    <col min="28" max="28" width="14.28125" style="128" customWidth="1"/>
    <col min="29" max="29" width="0.85546875" style="128" customWidth="1"/>
    <col min="30" max="30" width="14.28125" style="128" customWidth="1"/>
    <col min="31" max="31" width="0.71875" style="128" customWidth="1"/>
    <col min="32" max="32" width="17.28125" style="128" customWidth="1"/>
    <col min="33" max="33" width="2.140625" style="128" customWidth="1"/>
    <col min="34" max="34" width="13.00390625" style="128" customWidth="1"/>
    <col min="35" max="35" width="16.7109375" style="128" customWidth="1"/>
    <col min="36" max="37" width="8.00390625" style="128" customWidth="1"/>
    <col min="38" max="16384" width="8.00390625" style="127" customWidth="1"/>
  </cols>
  <sheetData>
    <row r="1" spans="1:32" ht="2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7"/>
      <c r="AF1" s="129"/>
    </row>
    <row r="2" spans="1:28" ht="21">
      <c r="A2" s="126" t="s">
        <v>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7"/>
    </row>
    <row r="3" spans="1:28" ht="21">
      <c r="A3" s="126" t="s">
        <v>30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</row>
    <row r="4" spans="1:28" ht="21">
      <c r="A4" s="130" t="s">
        <v>291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</row>
    <row r="5" spans="4:37" s="131" customFormat="1" ht="21"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C5" s="132"/>
      <c r="AE5" s="132"/>
      <c r="AF5" s="129" t="s">
        <v>249</v>
      </c>
      <c r="AG5" s="132"/>
      <c r="AI5" s="132"/>
      <c r="AJ5" s="132"/>
      <c r="AK5" s="132"/>
    </row>
    <row r="6" spans="3:34" ht="21">
      <c r="C6" s="131"/>
      <c r="D6" s="134" t="s">
        <v>33</v>
      </c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5"/>
      <c r="AH6" s="135"/>
    </row>
    <row r="7" spans="3:30" ht="21">
      <c r="C7" s="131"/>
      <c r="D7" s="204" t="s">
        <v>177</v>
      </c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136"/>
      <c r="AB7" s="136"/>
      <c r="AC7" s="137"/>
      <c r="AD7" s="137"/>
    </row>
    <row r="8" spans="3:30" ht="21">
      <c r="C8" s="131"/>
      <c r="D8" s="133"/>
      <c r="E8" s="133"/>
      <c r="F8" s="133"/>
      <c r="G8" s="133"/>
      <c r="H8" s="131"/>
      <c r="I8" s="132"/>
      <c r="J8" s="132"/>
      <c r="K8" s="132"/>
      <c r="L8" s="132"/>
      <c r="M8" s="132"/>
      <c r="N8" s="205" t="s">
        <v>152</v>
      </c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139"/>
      <c r="Z8" s="136"/>
      <c r="AA8" s="132"/>
      <c r="AB8" s="132"/>
      <c r="AC8" s="132"/>
      <c r="AD8" s="132"/>
    </row>
    <row r="9" spans="3:28" ht="21">
      <c r="C9" s="131"/>
      <c r="D9" s="133"/>
      <c r="E9" s="133"/>
      <c r="F9" s="133"/>
      <c r="G9" s="133"/>
      <c r="H9" s="131"/>
      <c r="I9" s="132"/>
      <c r="J9" s="132"/>
      <c r="K9" s="132"/>
      <c r="L9" s="132"/>
      <c r="M9" s="132"/>
      <c r="N9" s="205" t="s">
        <v>158</v>
      </c>
      <c r="O9" s="205"/>
      <c r="P9" s="205"/>
      <c r="Q9" s="205"/>
      <c r="R9" s="205"/>
      <c r="S9" s="205"/>
      <c r="T9" s="205"/>
      <c r="U9" s="133"/>
      <c r="V9" s="133"/>
      <c r="W9" s="133"/>
      <c r="X9" s="133"/>
      <c r="Y9" s="133"/>
      <c r="Z9" s="133"/>
      <c r="AA9" s="133"/>
      <c r="AB9" s="133"/>
    </row>
    <row r="10" spans="3:37" ht="21">
      <c r="C10" s="131"/>
      <c r="D10" s="133"/>
      <c r="E10" s="133"/>
      <c r="F10" s="133"/>
      <c r="G10" s="133"/>
      <c r="H10" s="131"/>
      <c r="I10" s="132"/>
      <c r="J10" s="132"/>
      <c r="K10" s="132"/>
      <c r="L10" s="132"/>
      <c r="M10" s="132"/>
      <c r="N10" s="133" t="s">
        <v>38</v>
      </c>
      <c r="O10" s="133"/>
      <c r="P10" s="133"/>
      <c r="Q10" s="133"/>
      <c r="R10" s="133"/>
      <c r="S10" s="133"/>
      <c r="T10" s="140" t="s">
        <v>202</v>
      </c>
      <c r="U10" s="133"/>
      <c r="V10" s="133"/>
      <c r="W10" s="133"/>
      <c r="X10" s="133"/>
      <c r="Y10" s="133"/>
      <c r="Z10" s="133"/>
      <c r="AA10" s="133"/>
      <c r="AK10" s="127"/>
    </row>
    <row r="11" spans="2:41" s="141" customFormat="1" ht="21">
      <c r="B11" s="142"/>
      <c r="C11" s="142"/>
      <c r="D11" s="133"/>
      <c r="E11" s="133"/>
      <c r="F11" s="132"/>
      <c r="G11" s="132"/>
      <c r="H11" s="132"/>
      <c r="I11" s="132"/>
      <c r="J11" s="205" t="s">
        <v>46</v>
      </c>
      <c r="K11" s="205"/>
      <c r="L11" s="205"/>
      <c r="N11" s="141" t="s">
        <v>167</v>
      </c>
      <c r="R11" s="141" t="s">
        <v>80</v>
      </c>
      <c r="S11" s="140"/>
      <c r="T11" s="140" t="s">
        <v>203</v>
      </c>
      <c r="U11" s="140"/>
      <c r="V11" s="140" t="s">
        <v>79</v>
      </c>
      <c r="W11" s="140"/>
      <c r="X11" s="140" t="s">
        <v>83</v>
      </c>
      <c r="Y11" s="140"/>
      <c r="Z11" s="140"/>
      <c r="AA11" s="140"/>
      <c r="AB11" s="140"/>
      <c r="AC11" s="133"/>
      <c r="AD11" s="140" t="s">
        <v>164</v>
      </c>
      <c r="AE11" s="133"/>
      <c r="AF11" s="140"/>
      <c r="AK11" s="140"/>
      <c r="AL11" s="140"/>
      <c r="AM11" s="140"/>
      <c r="AN11" s="140"/>
      <c r="AO11" s="140"/>
    </row>
    <row r="12" spans="4:41" s="141" customFormat="1" ht="21">
      <c r="D12" s="140" t="s">
        <v>10</v>
      </c>
      <c r="E12" s="140"/>
      <c r="F12" s="140"/>
      <c r="G12" s="140"/>
      <c r="H12" s="140" t="s">
        <v>80</v>
      </c>
      <c r="I12" s="140"/>
      <c r="J12" s="140" t="s">
        <v>82</v>
      </c>
      <c r="K12" s="140"/>
      <c r="L12" s="140"/>
      <c r="N12" s="140" t="s">
        <v>65</v>
      </c>
      <c r="O12" s="140"/>
      <c r="P12" s="140" t="s">
        <v>38</v>
      </c>
      <c r="Q12" s="140"/>
      <c r="R12" s="141" t="s">
        <v>163</v>
      </c>
      <c r="S12" s="133"/>
      <c r="T12" s="140" t="s">
        <v>225</v>
      </c>
      <c r="U12" s="140"/>
      <c r="V12" s="140" t="s">
        <v>81</v>
      </c>
      <c r="W12" s="140"/>
      <c r="X12" s="140" t="s">
        <v>204</v>
      </c>
      <c r="Y12" s="133"/>
      <c r="Z12" s="140" t="s">
        <v>159</v>
      </c>
      <c r="AA12" s="133"/>
      <c r="AB12" s="140" t="s">
        <v>121</v>
      </c>
      <c r="AC12" s="140"/>
      <c r="AD12" s="140" t="s">
        <v>165</v>
      </c>
      <c r="AE12" s="140"/>
      <c r="AF12" s="140" t="s">
        <v>23</v>
      </c>
      <c r="AK12" s="140"/>
      <c r="AL12" s="140"/>
      <c r="AM12" s="140"/>
      <c r="AN12" s="140"/>
      <c r="AO12" s="140"/>
    </row>
    <row r="13" spans="4:41" s="141" customFormat="1" ht="21">
      <c r="D13" s="140" t="s">
        <v>27</v>
      </c>
      <c r="E13" s="140"/>
      <c r="F13" s="140" t="s">
        <v>83</v>
      </c>
      <c r="G13" s="140"/>
      <c r="H13" s="140" t="s">
        <v>85</v>
      </c>
      <c r="I13" s="140"/>
      <c r="J13" s="140" t="s">
        <v>55</v>
      </c>
      <c r="K13" s="140"/>
      <c r="L13" s="140"/>
      <c r="N13" s="133" t="s">
        <v>221</v>
      </c>
      <c r="O13" s="140"/>
      <c r="P13" s="140" t="s">
        <v>84</v>
      </c>
      <c r="Q13" s="140"/>
      <c r="R13" s="133" t="s">
        <v>200</v>
      </c>
      <c r="S13" s="140"/>
      <c r="T13" s="140" t="s">
        <v>35</v>
      </c>
      <c r="U13" s="140"/>
      <c r="V13" s="140" t="s">
        <v>86</v>
      </c>
      <c r="W13" s="140"/>
      <c r="X13" s="140" t="s">
        <v>205</v>
      </c>
      <c r="Y13" s="140"/>
      <c r="Z13" s="140" t="s">
        <v>161</v>
      </c>
      <c r="AA13" s="140"/>
      <c r="AB13" s="140" t="s">
        <v>35</v>
      </c>
      <c r="AC13" s="140"/>
      <c r="AD13" s="140" t="s">
        <v>166</v>
      </c>
      <c r="AE13" s="140"/>
      <c r="AF13" s="141" t="s">
        <v>34</v>
      </c>
      <c r="AK13" s="140"/>
      <c r="AL13" s="140"/>
      <c r="AM13" s="140"/>
      <c r="AN13" s="140"/>
      <c r="AO13" s="140"/>
    </row>
    <row r="14" spans="2:41" s="141" customFormat="1" ht="21">
      <c r="B14" s="143"/>
      <c r="C14" s="56" t="s">
        <v>26</v>
      </c>
      <c r="D14" s="138" t="s">
        <v>28</v>
      </c>
      <c r="E14" s="140"/>
      <c r="F14" s="138" t="s">
        <v>87</v>
      </c>
      <c r="G14" s="140"/>
      <c r="H14" s="138" t="s">
        <v>88</v>
      </c>
      <c r="I14" s="140"/>
      <c r="J14" s="138" t="s">
        <v>54</v>
      </c>
      <c r="K14" s="133"/>
      <c r="L14" s="138" t="s">
        <v>21</v>
      </c>
      <c r="N14" s="144" t="s">
        <v>222</v>
      </c>
      <c r="O14" s="140"/>
      <c r="P14" s="138" t="s">
        <v>113</v>
      </c>
      <c r="Q14" s="133"/>
      <c r="R14" s="138" t="s">
        <v>201</v>
      </c>
      <c r="S14" s="140"/>
      <c r="T14" s="138" t="s">
        <v>189</v>
      </c>
      <c r="U14" s="133"/>
      <c r="V14" s="138" t="s">
        <v>89</v>
      </c>
      <c r="W14" s="133"/>
      <c r="X14" s="138" t="s">
        <v>206</v>
      </c>
      <c r="Y14" s="140"/>
      <c r="Z14" s="138" t="s">
        <v>160</v>
      </c>
      <c r="AA14" s="140"/>
      <c r="AB14" s="138" t="s">
        <v>178</v>
      </c>
      <c r="AC14" s="140"/>
      <c r="AD14" s="138" t="s">
        <v>94</v>
      </c>
      <c r="AE14" s="140"/>
      <c r="AF14" s="138" t="s">
        <v>35</v>
      </c>
      <c r="AK14" s="140"/>
      <c r="AL14" s="140"/>
      <c r="AM14" s="140"/>
      <c r="AN14" s="140"/>
      <c r="AO14" s="140"/>
    </row>
    <row r="15" spans="1:41" s="141" customFormat="1" ht="21">
      <c r="A15" s="145" t="s">
        <v>299</v>
      </c>
      <c r="B15" s="143"/>
      <c r="D15" s="133"/>
      <c r="E15" s="140"/>
      <c r="F15" s="133"/>
      <c r="G15" s="140"/>
      <c r="H15" s="133"/>
      <c r="I15" s="140"/>
      <c r="J15" s="133"/>
      <c r="K15" s="133"/>
      <c r="L15" s="133"/>
      <c r="N15" s="142"/>
      <c r="O15" s="140"/>
      <c r="P15" s="133"/>
      <c r="Q15" s="133"/>
      <c r="R15" s="133"/>
      <c r="S15" s="140"/>
      <c r="T15" s="133"/>
      <c r="U15" s="133"/>
      <c r="V15" s="133"/>
      <c r="W15" s="133"/>
      <c r="X15" s="133"/>
      <c r="Y15" s="140"/>
      <c r="Z15" s="133"/>
      <c r="AA15" s="140"/>
      <c r="AB15" s="133"/>
      <c r="AC15" s="140"/>
      <c r="AD15" s="133"/>
      <c r="AE15" s="140"/>
      <c r="AF15" s="133"/>
      <c r="AK15" s="140"/>
      <c r="AL15" s="140"/>
      <c r="AM15" s="140"/>
      <c r="AN15" s="140"/>
      <c r="AO15" s="140"/>
    </row>
    <row r="16" spans="1:41" s="149" customFormat="1" ht="21">
      <c r="A16" s="145" t="s">
        <v>272</v>
      </c>
      <c r="B16" s="145"/>
      <c r="C16" s="145"/>
      <c r="D16" s="146">
        <v>1549095654</v>
      </c>
      <c r="E16" s="146"/>
      <c r="F16" s="146">
        <v>20481530880</v>
      </c>
      <c r="G16" s="146"/>
      <c r="H16" s="146">
        <v>305000325</v>
      </c>
      <c r="I16" s="147"/>
      <c r="J16" s="146">
        <v>170000477</v>
      </c>
      <c r="K16" s="146"/>
      <c r="L16" s="146">
        <v>23059104916</v>
      </c>
      <c r="M16" s="148"/>
      <c r="N16" s="146">
        <v>259081633</v>
      </c>
      <c r="O16" s="146"/>
      <c r="P16" s="146">
        <v>2639478771</v>
      </c>
      <c r="Q16" s="146"/>
      <c r="R16" s="146">
        <f>-50711691+329228</f>
        <v>-50382463</v>
      </c>
      <c r="S16" s="147"/>
      <c r="T16" s="146">
        <v>383050477</v>
      </c>
      <c r="U16" s="146"/>
      <c r="V16" s="146">
        <v>585527449</v>
      </c>
      <c r="W16" s="146"/>
      <c r="X16" s="146">
        <v>-2601332692</v>
      </c>
      <c r="Y16" s="147"/>
      <c r="Z16" s="146">
        <f>SUM(N16:X16)</f>
        <v>1215423175</v>
      </c>
      <c r="AA16" s="146"/>
      <c r="AB16" s="146">
        <f>SUM(D16:X16)</f>
        <v>46780155427</v>
      </c>
      <c r="AC16" s="146"/>
      <c r="AD16" s="146">
        <f>2174432672+43510798</f>
        <v>2217943470</v>
      </c>
      <c r="AE16" s="146"/>
      <c r="AF16" s="146">
        <f>SUM(AB16:AD16)</f>
        <v>48998098897</v>
      </c>
      <c r="AK16" s="150"/>
      <c r="AL16" s="150"/>
      <c r="AM16" s="150"/>
      <c r="AN16" s="150"/>
      <c r="AO16" s="150"/>
    </row>
    <row r="17" spans="1:41" s="149" customFormat="1" ht="21">
      <c r="A17" s="164" t="s">
        <v>322</v>
      </c>
      <c r="B17" s="145"/>
      <c r="C17" s="197">
        <v>3</v>
      </c>
      <c r="D17" s="146">
        <v>0</v>
      </c>
      <c r="E17" s="146"/>
      <c r="F17" s="146">
        <v>0</v>
      </c>
      <c r="G17" s="146"/>
      <c r="H17" s="146">
        <v>0</v>
      </c>
      <c r="I17" s="147"/>
      <c r="J17" s="146">
        <v>0</v>
      </c>
      <c r="K17" s="146"/>
      <c r="L17" s="146">
        <v>-703343210</v>
      </c>
      <c r="M17" s="148"/>
      <c r="N17" s="146">
        <v>0</v>
      </c>
      <c r="O17" s="146"/>
      <c r="P17" s="146">
        <v>0</v>
      </c>
      <c r="Q17" s="146"/>
      <c r="R17" s="146">
        <v>0</v>
      </c>
      <c r="S17" s="147"/>
      <c r="T17" s="146">
        <v>0</v>
      </c>
      <c r="U17" s="146"/>
      <c r="V17" s="146">
        <v>0</v>
      </c>
      <c r="W17" s="146"/>
      <c r="X17" s="146">
        <v>0</v>
      </c>
      <c r="Y17" s="147"/>
      <c r="Z17" s="146">
        <f>SUM(N17:X17)</f>
        <v>0</v>
      </c>
      <c r="AA17" s="146"/>
      <c r="AB17" s="146">
        <f>SUM(D17:X17)</f>
        <v>-703343210</v>
      </c>
      <c r="AC17" s="146"/>
      <c r="AD17" s="146">
        <v>-868157</v>
      </c>
      <c r="AE17" s="146"/>
      <c r="AF17" s="146">
        <f>SUM(AB17:AD17)</f>
        <v>-704211367</v>
      </c>
      <c r="AK17" s="150"/>
      <c r="AL17" s="150"/>
      <c r="AM17" s="150"/>
      <c r="AN17" s="150"/>
      <c r="AO17" s="150"/>
    </row>
    <row r="18" spans="1:41" s="149" customFormat="1" ht="21">
      <c r="A18" s="164" t="s">
        <v>323</v>
      </c>
      <c r="B18" s="145"/>
      <c r="C18" s="197">
        <v>4.2</v>
      </c>
      <c r="D18" s="186">
        <v>0</v>
      </c>
      <c r="E18" s="146"/>
      <c r="F18" s="186">
        <v>0</v>
      </c>
      <c r="G18" s="146"/>
      <c r="H18" s="186">
        <v>0</v>
      </c>
      <c r="I18" s="147"/>
      <c r="J18" s="186">
        <v>0</v>
      </c>
      <c r="K18" s="146"/>
      <c r="L18" s="186">
        <v>-576929539</v>
      </c>
      <c r="M18" s="148"/>
      <c r="N18" s="186">
        <v>0</v>
      </c>
      <c r="O18" s="146"/>
      <c r="P18" s="186">
        <v>0</v>
      </c>
      <c r="Q18" s="146"/>
      <c r="R18" s="186">
        <v>0</v>
      </c>
      <c r="S18" s="147"/>
      <c r="T18" s="186">
        <v>0</v>
      </c>
      <c r="U18" s="146"/>
      <c r="V18" s="186">
        <v>0</v>
      </c>
      <c r="W18" s="146"/>
      <c r="X18" s="186">
        <v>0</v>
      </c>
      <c r="Y18" s="147"/>
      <c r="Z18" s="186">
        <f>SUM(N18:X18)</f>
        <v>0</v>
      </c>
      <c r="AA18" s="146"/>
      <c r="AB18" s="186">
        <f>SUM(D18:X18)</f>
        <v>-576929539</v>
      </c>
      <c r="AC18" s="146"/>
      <c r="AD18" s="186">
        <v>0</v>
      </c>
      <c r="AE18" s="146"/>
      <c r="AF18" s="186">
        <f>SUM(AB18:AD18)</f>
        <v>-576929539</v>
      </c>
      <c r="AK18" s="150"/>
      <c r="AL18" s="150"/>
      <c r="AM18" s="150"/>
      <c r="AN18" s="150"/>
      <c r="AO18" s="150"/>
    </row>
    <row r="19" spans="1:41" s="149" customFormat="1" ht="21">
      <c r="A19" s="145" t="s">
        <v>299</v>
      </c>
      <c r="B19" s="145"/>
      <c r="C19" s="145"/>
      <c r="D19" s="146"/>
      <c r="E19" s="146"/>
      <c r="F19" s="146"/>
      <c r="G19" s="146"/>
      <c r="H19" s="146"/>
      <c r="I19" s="147"/>
      <c r="J19" s="146"/>
      <c r="K19" s="146"/>
      <c r="L19" s="146"/>
      <c r="M19" s="148"/>
      <c r="N19" s="146"/>
      <c r="O19" s="146"/>
      <c r="P19" s="146"/>
      <c r="Q19" s="146"/>
      <c r="R19" s="146"/>
      <c r="S19" s="147"/>
      <c r="T19" s="146"/>
      <c r="U19" s="146"/>
      <c r="V19" s="146"/>
      <c r="W19" s="146"/>
      <c r="X19" s="146"/>
      <c r="Y19" s="147"/>
      <c r="Z19" s="146"/>
      <c r="AA19" s="146"/>
      <c r="AB19" s="146"/>
      <c r="AC19" s="146"/>
      <c r="AD19" s="146"/>
      <c r="AE19" s="146"/>
      <c r="AF19" s="146"/>
      <c r="AK19" s="150"/>
      <c r="AL19" s="150"/>
      <c r="AM19" s="150"/>
      <c r="AN19" s="150"/>
      <c r="AO19" s="150"/>
    </row>
    <row r="20" spans="1:41" s="149" customFormat="1" ht="21">
      <c r="A20" s="145" t="s">
        <v>273</v>
      </c>
      <c r="B20" s="145"/>
      <c r="C20" s="145"/>
      <c r="D20" s="146">
        <f>SUM(D16:D18)</f>
        <v>1549095654</v>
      </c>
      <c r="E20" s="146"/>
      <c r="F20" s="146">
        <f>SUM(F16:F18)</f>
        <v>20481530880</v>
      </c>
      <c r="G20" s="146"/>
      <c r="H20" s="146">
        <f>SUM(H16:H18)</f>
        <v>305000325</v>
      </c>
      <c r="I20" s="147"/>
      <c r="J20" s="146">
        <f>SUM(J16:J18)</f>
        <v>170000477</v>
      </c>
      <c r="K20" s="146"/>
      <c r="L20" s="146">
        <f>SUM(L16:L18)</f>
        <v>21778832167</v>
      </c>
      <c r="M20" s="148"/>
      <c r="N20" s="146">
        <f>SUM(N16:N18)</f>
        <v>259081633</v>
      </c>
      <c r="O20" s="146"/>
      <c r="P20" s="146">
        <f>SUM(P16:P18)</f>
        <v>2639478771</v>
      </c>
      <c r="Q20" s="146"/>
      <c r="R20" s="146">
        <f>SUM(R16:R18)</f>
        <v>-50382463</v>
      </c>
      <c r="S20" s="147"/>
      <c r="T20" s="146">
        <f>SUM(T16:T18)</f>
        <v>383050477</v>
      </c>
      <c r="U20" s="146"/>
      <c r="V20" s="146">
        <f>SUM(V16:V18)</f>
        <v>585527449</v>
      </c>
      <c r="W20" s="146"/>
      <c r="X20" s="146">
        <f>SUM(X16:X18)</f>
        <v>-2601332692</v>
      </c>
      <c r="Y20" s="147"/>
      <c r="Z20" s="146">
        <f>SUM(Z16:Z18)</f>
        <v>1215423175</v>
      </c>
      <c r="AA20" s="146"/>
      <c r="AB20" s="146">
        <f>SUM(AB16:AB18)</f>
        <v>45499882678</v>
      </c>
      <c r="AC20" s="146"/>
      <c r="AD20" s="146">
        <f>SUM(AD16:AD18)</f>
        <v>2217075313</v>
      </c>
      <c r="AE20" s="146"/>
      <c r="AF20" s="146">
        <f>SUM(AF16:AF18)</f>
        <v>47716957991</v>
      </c>
      <c r="AK20" s="150"/>
      <c r="AL20" s="150"/>
      <c r="AM20" s="150"/>
      <c r="AN20" s="150"/>
      <c r="AO20" s="150"/>
    </row>
    <row r="21" spans="1:41" s="149" customFormat="1" ht="21">
      <c r="A21" s="149" t="s">
        <v>274</v>
      </c>
      <c r="B21" s="187"/>
      <c r="D21" s="151">
        <v>0</v>
      </c>
      <c r="E21" s="146"/>
      <c r="F21" s="151">
        <v>0</v>
      </c>
      <c r="G21" s="146"/>
      <c r="H21" s="151">
        <v>0</v>
      </c>
      <c r="I21" s="147"/>
      <c r="J21" s="151">
        <v>0</v>
      </c>
      <c r="K21" s="146"/>
      <c r="L21" s="151">
        <f>'PL-T'!I33</f>
        <v>8020716358</v>
      </c>
      <c r="M21" s="148"/>
      <c r="N21" s="151">
        <v>0</v>
      </c>
      <c r="O21" s="146"/>
      <c r="P21" s="151">
        <v>0</v>
      </c>
      <c r="Q21" s="147"/>
      <c r="R21" s="151">
        <v>0</v>
      </c>
      <c r="S21" s="147"/>
      <c r="T21" s="151">
        <v>0</v>
      </c>
      <c r="U21" s="146"/>
      <c r="V21" s="151">
        <v>0</v>
      </c>
      <c r="W21" s="146"/>
      <c r="X21" s="151">
        <v>0</v>
      </c>
      <c r="Y21" s="147"/>
      <c r="Z21" s="151">
        <f>SUM(N21:X21)</f>
        <v>0</v>
      </c>
      <c r="AA21" s="146"/>
      <c r="AB21" s="151">
        <f>SUM(D21:X21)</f>
        <v>8020716358</v>
      </c>
      <c r="AC21" s="146"/>
      <c r="AD21" s="151">
        <f>'PL-T'!I34</f>
        <v>313964213</v>
      </c>
      <c r="AE21" s="146"/>
      <c r="AF21" s="151">
        <f>SUM(AB21:AD21)</f>
        <v>8334680571</v>
      </c>
      <c r="AK21" s="150"/>
      <c r="AL21" s="150"/>
      <c r="AM21" s="150"/>
      <c r="AN21" s="150"/>
      <c r="AO21" s="150"/>
    </row>
    <row r="22" spans="1:41" s="149" customFormat="1" ht="21">
      <c r="A22" s="149" t="s">
        <v>251</v>
      </c>
      <c r="B22" s="187"/>
      <c r="D22" s="152">
        <v>0</v>
      </c>
      <c r="E22" s="146"/>
      <c r="F22" s="152">
        <v>0</v>
      </c>
      <c r="G22" s="146"/>
      <c r="H22" s="152">
        <v>0</v>
      </c>
      <c r="I22" s="146"/>
      <c r="J22" s="152">
        <v>0</v>
      </c>
      <c r="K22" s="146"/>
      <c r="L22" s="152">
        <v>-39039901</v>
      </c>
      <c r="M22" s="153"/>
      <c r="N22" s="152">
        <v>78174126</v>
      </c>
      <c r="O22" s="146"/>
      <c r="P22" s="152">
        <v>2470623555</v>
      </c>
      <c r="Q22" s="146"/>
      <c r="R22" s="152">
        <v>87811675</v>
      </c>
      <c r="S22" s="146"/>
      <c r="T22" s="152">
        <v>-47145302</v>
      </c>
      <c r="U22" s="146"/>
      <c r="V22" s="152">
        <v>0</v>
      </c>
      <c r="W22" s="146"/>
      <c r="X22" s="152">
        <v>0</v>
      </c>
      <c r="Y22" s="146"/>
      <c r="Z22" s="152">
        <f>SUM(N22:X22)</f>
        <v>2589464054</v>
      </c>
      <c r="AA22" s="146"/>
      <c r="AB22" s="152">
        <f>SUM(D22:X22)</f>
        <v>2550424153</v>
      </c>
      <c r="AC22" s="146"/>
      <c r="AD22" s="152">
        <v>78444481</v>
      </c>
      <c r="AE22" s="146"/>
      <c r="AF22" s="152">
        <f>SUM(AB22:AD22)</f>
        <v>2628868634</v>
      </c>
      <c r="AK22" s="150"/>
      <c r="AL22" s="150"/>
      <c r="AM22" s="150"/>
      <c r="AN22" s="150"/>
      <c r="AO22" s="150"/>
    </row>
    <row r="23" spans="1:41" s="149" customFormat="1" ht="21">
      <c r="A23" s="149" t="s">
        <v>252</v>
      </c>
      <c r="B23" s="187"/>
      <c r="D23" s="154">
        <f>SUM(D21:D22)</f>
        <v>0</v>
      </c>
      <c r="E23" s="146"/>
      <c r="F23" s="154">
        <f>SUM(F21:F22)</f>
        <v>0</v>
      </c>
      <c r="G23" s="146"/>
      <c r="H23" s="154">
        <f>SUM(H21:H22)</f>
        <v>0</v>
      </c>
      <c r="I23" s="146"/>
      <c r="J23" s="154">
        <f>SUM(J21:J22)</f>
        <v>0</v>
      </c>
      <c r="K23" s="146"/>
      <c r="L23" s="154">
        <f>SUM(L21:L22)</f>
        <v>7981676457</v>
      </c>
      <c r="M23" s="153"/>
      <c r="N23" s="154">
        <f>SUM(N21:N22)</f>
        <v>78174126</v>
      </c>
      <c r="O23" s="146"/>
      <c r="P23" s="154">
        <f>SUM(P21:P22)</f>
        <v>2470623555</v>
      </c>
      <c r="Q23" s="146"/>
      <c r="R23" s="154">
        <f>SUM(R21:R22)</f>
        <v>87811675</v>
      </c>
      <c r="S23" s="146"/>
      <c r="T23" s="154">
        <f>SUM(T21:T22)</f>
        <v>-47145302</v>
      </c>
      <c r="U23" s="146"/>
      <c r="V23" s="154">
        <f>SUM(V21:V22)</f>
        <v>0</v>
      </c>
      <c r="W23" s="146"/>
      <c r="X23" s="154">
        <f>SUM(X21:X22)</f>
        <v>0</v>
      </c>
      <c r="Y23" s="146"/>
      <c r="Z23" s="146">
        <f>SUM(N23:X23)</f>
        <v>2589464054</v>
      </c>
      <c r="AA23" s="146"/>
      <c r="AB23" s="146">
        <f>SUM(D23:X23)</f>
        <v>10571140511</v>
      </c>
      <c r="AC23" s="146"/>
      <c r="AD23" s="154">
        <f>SUM(AD21:AD22)</f>
        <v>392408694</v>
      </c>
      <c r="AE23" s="146"/>
      <c r="AF23" s="154">
        <f>SUM(AF21:AF22)</f>
        <v>10963549205</v>
      </c>
      <c r="AK23" s="150"/>
      <c r="AL23" s="150"/>
      <c r="AM23" s="150"/>
      <c r="AN23" s="150"/>
      <c r="AO23" s="150"/>
    </row>
    <row r="24" spans="1:41" s="149" customFormat="1" ht="21">
      <c r="A24" s="149" t="s">
        <v>92</v>
      </c>
      <c r="B24" s="187"/>
      <c r="C24" s="185">
        <v>30</v>
      </c>
      <c r="D24" s="146">
        <v>0</v>
      </c>
      <c r="E24" s="146"/>
      <c r="F24" s="146">
        <v>0</v>
      </c>
      <c r="G24" s="146"/>
      <c r="H24" s="146">
        <v>0</v>
      </c>
      <c r="I24" s="146"/>
      <c r="J24" s="146">
        <v>0</v>
      </c>
      <c r="K24" s="146"/>
      <c r="L24" s="146">
        <v>-3562520724</v>
      </c>
      <c r="M24" s="153"/>
      <c r="N24" s="146">
        <v>0</v>
      </c>
      <c r="O24" s="146"/>
      <c r="P24" s="146">
        <v>0</v>
      </c>
      <c r="Q24" s="146"/>
      <c r="R24" s="146">
        <v>0</v>
      </c>
      <c r="S24" s="146"/>
      <c r="T24" s="146">
        <v>0</v>
      </c>
      <c r="U24" s="146"/>
      <c r="V24" s="146">
        <v>0</v>
      </c>
      <c r="W24" s="146"/>
      <c r="X24" s="146">
        <v>0</v>
      </c>
      <c r="Y24" s="146"/>
      <c r="Z24" s="146">
        <f>SUM(N24:X24)</f>
        <v>0</v>
      </c>
      <c r="AA24" s="146"/>
      <c r="AB24" s="146">
        <f>SUM(D24:X24)</f>
        <v>-3562520724</v>
      </c>
      <c r="AC24" s="146"/>
      <c r="AD24" s="146">
        <v>0</v>
      </c>
      <c r="AE24" s="146"/>
      <c r="AF24" s="146">
        <f>SUM(AB24:AD24)</f>
        <v>-3562520724</v>
      </c>
      <c r="AK24" s="150"/>
      <c r="AL24" s="150"/>
      <c r="AM24" s="150"/>
      <c r="AN24" s="150"/>
      <c r="AO24" s="150"/>
    </row>
    <row r="25" spans="1:41" s="149" customFormat="1" ht="21">
      <c r="A25" s="149" t="s">
        <v>208</v>
      </c>
      <c r="B25" s="187"/>
      <c r="D25" s="146"/>
      <c r="E25" s="146"/>
      <c r="F25" s="146"/>
      <c r="G25" s="146"/>
      <c r="H25" s="146"/>
      <c r="I25" s="146"/>
      <c r="J25" s="146"/>
      <c r="K25" s="146"/>
      <c r="L25" s="146"/>
      <c r="M25" s="153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K25" s="150"/>
      <c r="AL25" s="150"/>
      <c r="AM25" s="150"/>
      <c r="AN25" s="150"/>
      <c r="AO25" s="150"/>
    </row>
    <row r="26" spans="1:41" s="149" customFormat="1" ht="21">
      <c r="A26" s="149" t="s">
        <v>209</v>
      </c>
      <c r="B26" s="187"/>
      <c r="D26" s="146">
        <v>0</v>
      </c>
      <c r="E26" s="146"/>
      <c r="F26" s="146">
        <v>0</v>
      </c>
      <c r="G26" s="146"/>
      <c r="H26" s="146">
        <v>0</v>
      </c>
      <c r="I26" s="146"/>
      <c r="J26" s="146">
        <v>0</v>
      </c>
      <c r="K26" s="146"/>
      <c r="L26" s="146">
        <v>0</v>
      </c>
      <c r="M26" s="153"/>
      <c r="N26" s="146">
        <v>0</v>
      </c>
      <c r="O26" s="146"/>
      <c r="P26" s="146">
        <v>0</v>
      </c>
      <c r="Q26" s="146"/>
      <c r="R26" s="146">
        <v>0</v>
      </c>
      <c r="S26" s="146"/>
      <c r="T26" s="146">
        <v>-7783870</v>
      </c>
      <c r="U26" s="146"/>
      <c r="V26" s="146">
        <v>0</v>
      </c>
      <c r="W26" s="146"/>
      <c r="X26" s="146">
        <v>0</v>
      </c>
      <c r="Y26" s="146"/>
      <c r="Z26" s="146">
        <f>SUM(N26:X26)</f>
        <v>-7783870</v>
      </c>
      <c r="AA26" s="146"/>
      <c r="AB26" s="146">
        <f>SUM(D26:X26)</f>
        <v>-7783870</v>
      </c>
      <c r="AC26" s="146"/>
      <c r="AD26" s="146">
        <v>0</v>
      </c>
      <c r="AE26" s="146"/>
      <c r="AF26" s="146">
        <f>SUM(AB26:AD26)</f>
        <v>-7783870</v>
      </c>
      <c r="AK26" s="150"/>
      <c r="AL26" s="150"/>
      <c r="AM26" s="150"/>
      <c r="AN26" s="150"/>
      <c r="AO26" s="150"/>
    </row>
    <row r="27" spans="1:41" s="149" customFormat="1" ht="21">
      <c r="A27" s="155" t="s">
        <v>223</v>
      </c>
      <c r="B27" s="187"/>
      <c r="D27" s="146"/>
      <c r="E27" s="146"/>
      <c r="F27" s="146"/>
      <c r="G27" s="146"/>
      <c r="H27" s="146"/>
      <c r="I27" s="146"/>
      <c r="J27" s="146"/>
      <c r="K27" s="146"/>
      <c r="L27" s="146"/>
      <c r="M27" s="153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K27" s="150"/>
      <c r="AL27" s="150"/>
      <c r="AM27" s="150"/>
      <c r="AN27" s="150"/>
      <c r="AO27" s="150"/>
    </row>
    <row r="28" spans="1:41" s="155" customFormat="1" ht="21">
      <c r="A28" s="155" t="s">
        <v>224</v>
      </c>
      <c r="B28" s="188"/>
      <c r="D28" s="146"/>
      <c r="E28" s="146"/>
      <c r="F28" s="146"/>
      <c r="G28" s="146"/>
      <c r="H28" s="146"/>
      <c r="I28" s="146"/>
      <c r="J28" s="146"/>
      <c r="K28" s="146"/>
      <c r="L28" s="146"/>
      <c r="M28" s="153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K28" s="156"/>
      <c r="AL28" s="156"/>
      <c r="AM28" s="156"/>
      <c r="AN28" s="156"/>
      <c r="AO28" s="156"/>
    </row>
    <row r="29" spans="1:41" s="149" customFormat="1" ht="21">
      <c r="A29" s="149" t="s">
        <v>218</v>
      </c>
      <c r="B29" s="187"/>
      <c r="D29" s="146">
        <v>0</v>
      </c>
      <c r="E29" s="146">
        <v>0</v>
      </c>
      <c r="F29" s="146">
        <v>0</v>
      </c>
      <c r="G29" s="146">
        <v>0</v>
      </c>
      <c r="H29" s="146">
        <v>0</v>
      </c>
      <c r="I29" s="146">
        <v>0</v>
      </c>
      <c r="J29" s="146">
        <v>0</v>
      </c>
      <c r="K29" s="146">
        <v>0</v>
      </c>
      <c r="L29" s="146">
        <v>0</v>
      </c>
      <c r="M29" s="146">
        <v>0</v>
      </c>
      <c r="N29" s="146">
        <v>0</v>
      </c>
      <c r="O29" s="146">
        <v>0</v>
      </c>
      <c r="P29" s="146">
        <v>0</v>
      </c>
      <c r="Q29" s="146">
        <v>0</v>
      </c>
      <c r="R29" s="146">
        <v>0</v>
      </c>
      <c r="S29" s="146">
        <v>0</v>
      </c>
      <c r="T29" s="146">
        <v>0</v>
      </c>
      <c r="U29" s="146"/>
      <c r="V29" s="146">
        <v>0</v>
      </c>
      <c r="W29" s="146"/>
      <c r="X29" s="146">
        <v>-1799855</v>
      </c>
      <c r="Y29" s="147"/>
      <c r="Z29" s="146">
        <f>SUM(N29:X29)</f>
        <v>-1799855</v>
      </c>
      <c r="AA29" s="146"/>
      <c r="AB29" s="146">
        <f>SUM(D29:X29)</f>
        <v>-1799855</v>
      </c>
      <c r="AC29" s="146"/>
      <c r="AD29" s="146">
        <v>30767687</v>
      </c>
      <c r="AE29" s="146"/>
      <c r="AF29" s="146">
        <f>SUM(AB29:AD29)</f>
        <v>28967832</v>
      </c>
      <c r="AK29" s="150"/>
      <c r="AL29" s="150"/>
      <c r="AM29" s="150"/>
      <c r="AN29" s="150"/>
      <c r="AO29" s="150"/>
    </row>
    <row r="30" spans="1:41" s="149" customFormat="1" ht="21">
      <c r="A30" s="149" t="s">
        <v>219</v>
      </c>
      <c r="B30" s="187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7"/>
      <c r="Z30" s="146"/>
      <c r="AA30" s="147"/>
      <c r="AB30" s="146"/>
      <c r="AC30" s="146"/>
      <c r="AD30" s="146"/>
      <c r="AE30" s="146"/>
      <c r="AF30" s="146"/>
      <c r="AK30" s="150"/>
      <c r="AL30" s="150"/>
      <c r="AM30" s="150"/>
      <c r="AN30" s="150"/>
      <c r="AO30" s="150"/>
    </row>
    <row r="31" spans="1:41" s="149" customFormat="1" ht="21">
      <c r="A31" s="149" t="s">
        <v>220</v>
      </c>
      <c r="B31" s="187"/>
      <c r="D31" s="146">
        <v>0</v>
      </c>
      <c r="E31" s="146">
        <v>0</v>
      </c>
      <c r="F31" s="146">
        <v>0</v>
      </c>
      <c r="G31" s="146">
        <v>0</v>
      </c>
      <c r="H31" s="146">
        <v>0</v>
      </c>
      <c r="I31" s="147">
        <v>0</v>
      </c>
      <c r="J31" s="146">
        <v>0</v>
      </c>
      <c r="K31" s="146">
        <v>0</v>
      </c>
      <c r="L31" s="146">
        <v>0</v>
      </c>
      <c r="M31" s="148">
        <v>0</v>
      </c>
      <c r="N31" s="146">
        <v>0</v>
      </c>
      <c r="O31" s="146">
        <v>0</v>
      </c>
      <c r="P31" s="146">
        <v>0</v>
      </c>
      <c r="Q31" s="147">
        <v>0</v>
      </c>
      <c r="R31" s="146">
        <v>0</v>
      </c>
      <c r="S31" s="147">
        <v>0</v>
      </c>
      <c r="T31" s="146">
        <v>0</v>
      </c>
      <c r="U31" s="146"/>
      <c r="V31" s="146">
        <v>0</v>
      </c>
      <c r="W31" s="146"/>
      <c r="X31" s="146">
        <v>0</v>
      </c>
      <c r="Y31" s="147"/>
      <c r="Z31" s="146">
        <f>SUM(N31:X31)</f>
        <v>0</v>
      </c>
      <c r="AA31" s="146"/>
      <c r="AB31" s="146">
        <f>SUM(D31:X31)</f>
        <v>0</v>
      </c>
      <c r="AC31" s="146"/>
      <c r="AD31" s="146">
        <v>-142109694</v>
      </c>
      <c r="AE31" s="157"/>
      <c r="AF31" s="146">
        <f>SUM(AB31:AD31)</f>
        <v>-142109694</v>
      </c>
      <c r="AK31" s="150"/>
      <c r="AL31" s="150"/>
      <c r="AM31" s="150"/>
      <c r="AN31" s="150"/>
      <c r="AO31" s="150"/>
    </row>
    <row r="32" spans="1:41" s="149" customFormat="1" ht="21.75" thickBot="1">
      <c r="A32" s="145" t="s">
        <v>296</v>
      </c>
      <c r="B32" s="145"/>
      <c r="C32" s="145"/>
      <c r="D32" s="158">
        <f>SUM(D20:D31)-D23</f>
        <v>1549095654</v>
      </c>
      <c r="E32" s="146"/>
      <c r="F32" s="158">
        <f>SUM(F20:F31)-F23</f>
        <v>20481530880</v>
      </c>
      <c r="G32" s="146"/>
      <c r="H32" s="158">
        <f>SUM(H20:H31)-H23</f>
        <v>305000325</v>
      </c>
      <c r="I32" s="147"/>
      <c r="J32" s="158">
        <f>SUM(J20:J31)-J23</f>
        <v>170000477</v>
      </c>
      <c r="K32" s="146"/>
      <c r="L32" s="158">
        <f>SUM(L20:L31)-L23</f>
        <v>26197987900</v>
      </c>
      <c r="M32" s="148"/>
      <c r="N32" s="158">
        <f>SUM(N20:N31)-N23</f>
        <v>337255759</v>
      </c>
      <c r="O32" s="146"/>
      <c r="P32" s="158">
        <f>SUM(P20:P31)-P23</f>
        <v>5110102326</v>
      </c>
      <c r="Q32" s="146"/>
      <c r="R32" s="158">
        <f>SUM(R20:R31)-R23</f>
        <v>37429212</v>
      </c>
      <c r="S32" s="147"/>
      <c r="T32" s="158">
        <f>SUM(T20:T31)-T23</f>
        <v>328121305</v>
      </c>
      <c r="U32" s="146"/>
      <c r="V32" s="158">
        <f>SUM(V20:V31)-V23</f>
        <v>585527449</v>
      </c>
      <c r="W32" s="146"/>
      <c r="X32" s="158">
        <f>SUM(X20:X31)-X23</f>
        <v>-2603132547</v>
      </c>
      <c r="Y32" s="147"/>
      <c r="Z32" s="158">
        <f>SUM(Z20:Z31)-Z23</f>
        <v>3795303504</v>
      </c>
      <c r="AA32" s="147"/>
      <c r="AB32" s="158">
        <f>SUM(AB20:AB31)-AB23</f>
        <v>52498918740</v>
      </c>
      <c r="AC32" s="146"/>
      <c r="AD32" s="158">
        <f>SUM(AD20:AD31)-AD23</f>
        <v>2498142000</v>
      </c>
      <c r="AE32" s="146"/>
      <c r="AF32" s="158">
        <f>SUM(AF20:AF31)-AF23</f>
        <v>54997060740</v>
      </c>
      <c r="AK32" s="150"/>
      <c r="AL32" s="150"/>
      <c r="AM32" s="150"/>
      <c r="AN32" s="150"/>
      <c r="AO32" s="150"/>
    </row>
    <row r="33" spans="2:29" ht="21.75" thickTop="1">
      <c r="B33" s="128"/>
      <c r="C33" s="128"/>
      <c r="AC33" s="132"/>
    </row>
    <row r="34" spans="1:32" ht="21">
      <c r="A34" s="149" t="s">
        <v>40</v>
      </c>
      <c r="B34" s="128"/>
      <c r="C34" s="128"/>
      <c r="AC34" s="132"/>
      <c r="AD34" s="127"/>
      <c r="AF34" s="127"/>
    </row>
    <row r="35" spans="1:32" ht="21">
      <c r="A35" s="149"/>
      <c r="B35" s="128"/>
      <c r="C35" s="128"/>
      <c r="AC35" s="132"/>
      <c r="AD35" s="127"/>
      <c r="AF35" s="127"/>
    </row>
    <row r="36" spans="1:32" ht="21">
      <c r="A36" s="149"/>
      <c r="B36" s="128"/>
      <c r="C36" s="128"/>
      <c r="AC36" s="132"/>
      <c r="AD36" s="127"/>
      <c r="AF36" s="127"/>
    </row>
    <row r="37" spans="1:32" ht="21">
      <c r="A37" s="149"/>
      <c r="B37" s="128"/>
      <c r="C37" s="128"/>
      <c r="AC37" s="132"/>
      <c r="AD37" s="127"/>
      <c r="AF37" s="127"/>
    </row>
    <row r="38" spans="1:32" ht="21">
      <c r="A38" s="149"/>
      <c r="B38" s="128"/>
      <c r="C38" s="128"/>
      <c r="AC38" s="132"/>
      <c r="AD38" s="127"/>
      <c r="AF38" s="127"/>
    </row>
    <row r="39" spans="1:32" ht="21">
      <c r="A39" s="149"/>
      <c r="B39" s="128"/>
      <c r="C39" s="128"/>
      <c r="AC39" s="132"/>
      <c r="AD39" s="127"/>
      <c r="AF39" s="127"/>
    </row>
    <row r="40" spans="1:32" ht="21">
      <c r="A40" s="149"/>
      <c r="B40" s="128"/>
      <c r="C40" s="128"/>
      <c r="AC40" s="132"/>
      <c r="AD40" s="127"/>
      <c r="AF40" s="127"/>
    </row>
    <row r="41" spans="1:32" ht="21">
      <c r="A41" s="149"/>
      <c r="B41" s="128"/>
      <c r="C41" s="128"/>
      <c r="AC41" s="132"/>
      <c r="AD41" s="127"/>
      <c r="AF41" s="127"/>
    </row>
    <row r="42" spans="1:32" ht="21">
      <c r="A42" s="149"/>
      <c r="B42" s="128"/>
      <c r="C42" s="128"/>
      <c r="AC42" s="132"/>
      <c r="AD42" s="127"/>
      <c r="AF42" s="127"/>
    </row>
    <row r="43" spans="1:32" ht="21">
      <c r="A43" s="149"/>
      <c r="B43" s="128"/>
      <c r="C43" s="128"/>
      <c r="AC43" s="132"/>
      <c r="AD43" s="127"/>
      <c r="AF43" s="127"/>
    </row>
    <row r="44" spans="1:32" ht="21">
      <c r="A44" s="149"/>
      <c r="B44" s="128"/>
      <c r="C44" s="128"/>
      <c r="AC44" s="132"/>
      <c r="AD44" s="127"/>
      <c r="AF44" s="127"/>
    </row>
    <row r="45" spans="1:32" ht="27">
      <c r="A45" s="149"/>
      <c r="B45" s="128"/>
      <c r="C45" s="128"/>
      <c r="AC45" s="132"/>
      <c r="AF45" s="196">
        <v>6</v>
      </c>
    </row>
    <row r="46" spans="1:32" ht="21">
      <c r="A46" s="126" t="s">
        <v>41</v>
      </c>
      <c r="B46" s="128"/>
      <c r="C46" s="128"/>
      <c r="AC46" s="132"/>
      <c r="AF46" s="129"/>
    </row>
    <row r="47" spans="1:29" ht="21">
      <c r="A47" s="126" t="s">
        <v>74</v>
      </c>
      <c r="B47" s="128"/>
      <c r="C47" s="128"/>
      <c r="AC47" s="132"/>
    </row>
    <row r="48" spans="1:29" ht="21">
      <c r="A48" s="130" t="s">
        <v>291</v>
      </c>
      <c r="B48" s="128"/>
      <c r="C48" s="128"/>
      <c r="AC48" s="132"/>
    </row>
    <row r="49" spans="4:37" s="131" customFormat="1" ht="21">
      <c r="D49" s="132"/>
      <c r="E49" s="133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C49" s="132"/>
      <c r="AE49" s="132"/>
      <c r="AF49" s="129" t="s">
        <v>249</v>
      </c>
      <c r="AG49" s="132"/>
      <c r="AI49" s="132"/>
      <c r="AJ49" s="132"/>
      <c r="AK49" s="132"/>
    </row>
    <row r="50" spans="3:34" ht="21">
      <c r="C50" s="131"/>
      <c r="D50" s="134" t="s">
        <v>33</v>
      </c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9"/>
      <c r="AG50" s="135"/>
      <c r="AH50" s="135"/>
    </row>
    <row r="51" spans="3:30" ht="21">
      <c r="C51" s="131"/>
      <c r="D51" s="204" t="s">
        <v>177</v>
      </c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136"/>
      <c r="AB51" s="136"/>
      <c r="AC51" s="137"/>
      <c r="AD51" s="137"/>
    </row>
    <row r="52" spans="3:30" ht="21">
      <c r="C52" s="131"/>
      <c r="D52" s="133"/>
      <c r="E52" s="133"/>
      <c r="F52" s="133"/>
      <c r="G52" s="133"/>
      <c r="H52" s="131"/>
      <c r="I52" s="132"/>
      <c r="J52" s="132"/>
      <c r="K52" s="132"/>
      <c r="L52" s="132"/>
      <c r="M52" s="132"/>
      <c r="N52" s="205" t="s">
        <v>152</v>
      </c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139"/>
      <c r="Z52" s="136"/>
      <c r="AA52" s="132"/>
      <c r="AB52" s="132"/>
      <c r="AC52" s="132"/>
      <c r="AD52" s="132"/>
    </row>
    <row r="53" spans="3:28" ht="21">
      <c r="C53" s="131"/>
      <c r="D53" s="133"/>
      <c r="E53" s="133"/>
      <c r="F53" s="133"/>
      <c r="G53" s="133"/>
      <c r="H53" s="131"/>
      <c r="I53" s="132"/>
      <c r="J53" s="132"/>
      <c r="K53" s="132"/>
      <c r="L53" s="132"/>
      <c r="M53" s="132"/>
      <c r="N53" s="205" t="s">
        <v>158</v>
      </c>
      <c r="O53" s="205"/>
      <c r="P53" s="205"/>
      <c r="Q53" s="205"/>
      <c r="R53" s="205"/>
      <c r="S53" s="205"/>
      <c r="T53" s="205"/>
      <c r="U53" s="133"/>
      <c r="V53" s="133"/>
      <c r="W53" s="133"/>
      <c r="X53" s="133"/>
      <c r="Y53" s="133"/>
      <c r="Z53" s="133"/>
      <c r="AA53" s="133"/>
      <c r="AB53" s="133"/>
    </row>
    <row r="54" spans="3:37" ht="21">
      <c r="C54" s="131"/>
      <c r="D54" s="133"/>
      <c r="E54" s="133"/>
      <c r="F54" s="133"/>
      <c r="G54" s="133"/>
      <c r="H54" s="131"/>
      <c r="I54" s="132"/>
      <c r="J54" s="132"/>
      <c r="K54" s="132"/>
      <c r="L54" s="132"/>
      <c r="M54" s="132"/>
      <c r="N54" s="133" t="s">
        <v>38</v>
      </c>
      <c r="O54" s="133"/>
      <c r="P54" s="133"/>
      <c r="Q54" s="133"/>
      <c r="R54" s="133"/>
      <c r="S54" s="133"/>
      <c r="T54" s="140" t="s">
        <v>202</v>
      </c>
      <c r="U54" s="133"/>
      <c r="V54" s="133"/>
      <c r="W54" s="133"/>
      <c r="X54" s="133"/>
      <c r="Y54" s="133"/>
      <c r="Z54" s="133"/>
      <c r="AJ54" s="127"/>
      <c r="AK54" s="127"/>
    </row>
    <row r="55" spans="2:41" s="141" customFormat="1" ht="21">
      <c r="B55" s="142"/>
      <c r="C55" s="142"/>
      <c r="D55" s="133"/>
      <c r="E55" s="133"/>
      <c r="F55" s="132"/>
      <c r="G55" s="132"/>
      <c r="H55" s="132"/>
      <c r="I55" s="132"/>
      <c r="J55" s="205" t="s">
        <v>46</v>
      </c>
      <c r="K55" s="205"/>
      <c r="L55" s="205"/>
      <c r="N55" s="141" t="s">
        <v>167</v>
      </c>
      <c r="R55" s="141" t="s">
        <v>80</v>
      </c>
      <c r="S55" s="140"/>
      <c r="T55" s="140" t="s">
        <v>203</v>
      </c>
      <c r="U55" s="140"/>
      <c r="V55" s="140" t="s">
        <v>79</v>
      </c>
      <c r="W55" s="140"/>
      <c r="X55" s="140" t="s">
        <v>83</v>
      </c>
      <c r="Y55" s="140"/>
      <c r="Z55" s="140"/>
      <c r="AA55" s="140"/>
      <c r="AB55" s="140"/>
      <c r="AC55" s="133"/>
      <c r="AD55" s="140" t="s">
        <v>164</v>
      </c>
      <c r="AE55" s="133"/>
      <c r="AF55" s="140"/>
      <c r="AK55" s="140"/>
      <c r="AL55" s="140"/>
      <c r="AM55" s="140"/>
      <c r="AN55" s="140"/>
      <c r="AO55" s="140"/>
    </row>
    <row r="56" spans="4:41" s="141" customFormat="1" ht="21">
      <c r="D56" s="140" t="s">
        <v>10</v>
      </c>
      <c r="E56" s="140"/>
      <c r="F56" s="140"/>
      <c r="G56" s="140"/>
      <c r="H56" s="140" t="s">
        <v>80</v>
      </c>
      <c r="I56" s="140"/>
      <c r="J56" s="140" t="s">
        <v>82</v>
      </c>
      <c r="K56" s="140"/>
      <c r="L56" s="140"/>
      <c r="N56" s="140" t="s">
        <v>65</v>
      </c>
      <c r="O56" s="140"/>
      <c r="P56" s="140" t="s">
        <v>38</v>
      </c>
      <c r="Q56" s="140"/>
      <c r="R56" s="141" t="s">
        <v>163</v>
      </c>
      <c r="S56" s="133"/>
      <c r="T56" s="140" t="s">
        <v>225</v>
      </c>
      <c r="U56" s="140"/>
      <c r="V56" s="140" t="s">
        <v>81</v>
      </c>
      <c r="W56" s="140"/>
      <c r="X56" s="140" t="s">
        <v>204</v>
      </c>
      <c r="Y56" s="133"/>
      <c r="Z56" s="140" t="s">
        <v>159</v>
      </c>
      <c r="AA56" s="133"/>
      <c r="AB56" s="140" t="s">
        <v>121</v>
      </c>
      <c r="AC56" s="140"/>
      <c r="AD56" s="140" t="s">
        <v>165</v>
      </c>
      <c r="AE56" s="140"/>
      <c r="AF56" s="140" t="s">
        <v>23</v>
      </c>
      <c r="AK56" s="140"/>
      <c r="AL56" s="140"/>
      <c r="AM56" s="140"/>
      <c r="AN56" s="140"/>
      <c r="AO56" s="140"/>
    </row>
    <row r="57" spans="4:41" s="141" customFormat="1" ht="21">
      <c r="D57" s="140" t="s">
        <v>27</v>
      </c>
      <c r="E57" s="140"/>
      <c r="F57" s="140" t="s">
        <v>83</v>
      </c>
      <c r="G57" s="140"/>
      <c r="H57" s="140" t="s">
        <v>85</v>
      </c>
      <c r="I57" s="140"/>
      <c r="J57" s="140" t="s">
        <v>55</v>
      </c>
      <c r="K57" s="140"/>
      <c r="L57" s="140"/>
      <c r="N57" s="133" t="s">
        <v>221</v>
      </c>
      <c r="O57" s="140"/>
      <c r="P57" s="140" t="s">
        <v>84</v>
      </c>
      <c r="Q57" s="140"/>
      <c r="R57" s="133" t="s">
        <v>200</v>
      </c>
      <c r="S57" s="140"/>
      <c r="T57" s="140" t="s">
        <v>35</v>
      </c>
      <c r="U57" s="140"/>
      <c r="V57" s="140" t="s">
        <v>86</v>
      </c>
      <c r="W57" s="140"/>
      <c r="X57" s="140" t="s">
        <v>205</v>
      </c>
      <c r="Y57" s="140"/>
      <c r="Z57" s="140" t="s">
        <v>161</v>
      </c>
      <c r="AA57" s="140"/>
      <c r="AB57" s="140" t="s">
        <v>35</v>
      </c>
      <c r="AC57" s="140"/>
      <c r="AD57" s="140" t="s">
        <v>166</v>
      </c>
      <c r="AE57" s="140"/>
      <c r="AF57" s="141" t="s">
        <v>34</v>
      </c>
      <c r="AK57" s="140"/>
      <c r="AL57" s="140"/>
      <c r="AM57" s="140"/>
      <c r="AN57" s="140"/>
      <c r="AO57" s="140"/>
    </row>
    <row r="58" spans="2:41" s="141" customFormat="1" ht="21">
      <c r="B58" s="143"/>
      <c r="C58" s="56" t="s">
        <v>26</v>
      </c>
      <c r="D58" s="138" t="s">
        <v>28</v>
      </c>
      <c r="E58" s="140"/>
      <c r="F58" s="138" t="s">
        <v>87</v>
      </c>
      <c r="G58" s="140"/>
      <c r="H58" s="138" t="s">
        <v>88</v>
      </c>
      <c r="I58" s="140"/>
      <c r="J58" s="138" t="s">
        <v>54</v>
      </c>
      <c r="K58" s="133"/>
      <c r="L58" s="138" t="s">
        <v>21</v>
      </c>
      <c r="N58" s="144" t="s">
        <v>222</v>
      </c>
      <c r="O58" s="140"/>
      <c r="P58" s="138" t="s">
        <v>113</v>
      </c>
      <c r="Q58" s="133"/>
      <c r="R58" s="138" t="s">
        <v>201</v>
      </c>
      <c r="S58" s="140"/>
      <c r="T58" s="138" t="s">
        <v>189</v>
      </c>
      <c r="U58" s="133"/>
      <c r="V58" s="138" t="s">
        <v>89</v>
      </c>
      <c r="W58" s="133"/>
      <c r="X58" s="138" t="s">
        <v>206</v>
      </c>
      <c r="Y58" s="140"/>
      <c r="Z58" s="138" t="s">
        <v>160</v>
      </c>
      <c r="AA58" s="140"/>
      <c r="AB58" s="138" t="s">
        <v>178</v>
      </c>
      <c r="AC58" s="140"/>
      <c r="AD58" s="138" t="s">
        <v>94</v>
      </c>
      <c r="AE58" s="140"/>
      <c r="AF58" s="138" t="s">
        <v>35</v>
      </c>
      <c r="AK58" s="140"/>
      <c r="AL58" s="140"/>
      <c r="AM58" s="140"/>
      <c r="AN58" s="140"/>
      <c r="AO58" s="140"/>
    </row>
    <row r="59" spans="1:41" s="149" customFormat="1" ht="21">
      <c r="A59" s="145"/>
      <c r="B59" s="145"/>
      <c r="C59" s="145"/>
      <c r="AK59" s="150"/>
      <c r="AL59" s="150"/>
      <c r="AM59" s="150"/>
      <c r="AN59" s="150"/>
      <c r="AO59" s="150"/>
    </row>
    <row r="60" spans="1:41" s="149" customFormat="1" ht="21">
      <c r="A60" s="145" t="s">
        <v>271</v>
      </c>
      <c r="B60" s="145"/>
      <c r="C60" s="145"/>
      <c r="AK60" s="150"/>
      <c r="AL60" s="150"/>
      <c r="AM60" s="150"/>
      <c r="AN60" s="150"/>
      <c r="AO60" s="150"/>
    </row>
    <row r="61" spans="1:41" s="149" customFormat="1" ht="21">
      <c r="A61" s="145" t="s">
        <v>272</v>
      </c>
      <c r="B61" s="145"/>
      <c r="C61" s="145"/>
      <c r="D61" s="146">
        <v>1549095654</v>
      </c>
      <c r="E61" s="146"/>
      <c r="F61" s="146">
        <v>20481530880</v>
      </c>
      <c r="G61" s="146"/>
      <c r="H61" s="146">
        <v>305000325</v>
      </c>
      <c r="I61" s="147"/>
      <c r="J61" s="146">
        <v>170000477</v>
      </c>
      <c r="K61" s="146"/>
      <c r="L61" s="146">
        <v>27375018014</v>
      </c>
      <c r="M61" s="148"/>
      <c r="N61" s="146">
        <v>337255759</v>
      </c>
      <c r="O61" s="146"/>
      <c r="P61" s="146">
        <v>5110102326</v>
      </c>
      <c r="Q61" s="146"/>
      <c r="R61" s="146">
        <v>37429212</v>
      </c>
      <c r="S61" s="147"/>
      <c r="T61" s="146">
        <v>328121305</v>
      </c>
      <c r="U61" s="146"/>
      <c r="V61" s="146">
        <v>585527449</v>
      </c>
      <c r="W61" s="146"/>
      <c r="X61" s="146">
        <v>-2603132547</v>
      </c>
      <c r="Y61" s="147"/>
      <c r="Z61" s="146">
        <f>SUM(N61:X61)</f>
        <v>3795303504</v>
      </c>
      <c r="AA61" s="147"/>
      <c r="AB61" s="146">
        <f>SUM(D61:L61,Z61)</f>
        <v>53675948854</v>
      </c>
      <c r="AC61" s="146"/>
      <c r="AD61" s="146">
        <v>2499078610</v>
      </c>
      <c r="AE61" s="146"/>
      <c r="AF61" s="146">
        <f>SUM(AB61:AD61)</f>
        <v>56175027464</v>
      </c>
      <c r="AK61" s="150"/>
      <c r="AL61" s="150"/>
      <c r="AM61" s="150"/>
      <c r="AN61" s="150"/>
      <c r="AO61" s="150"/>
    </row>
    <row r="62" spans="1:41" s="149" customFormat="1" ht="21">
      <c r="A62" s="164" t="s">
        <v>322</v>
      </c>
      <c r="B62" s="145"/>
      <c r="C62" s="197">
        <v>3</v>
      </c>
      <c r="D62" s="146">
        <v>0</v>
      </c>
      <c r="E62" s="146"/>
      <c r="F62" s="146">
        <v>0</v>
      </c>
      <c r="G62" s="146"/>
      <c r="H62" s="146">
        <v>0</v>
      </c>
      <c r="I62" s="147"/>
      <c r="J62" s="146">
        <v>0</v>
      </c>
      <c r="K62" s="146"/>
      <c r="L62" s="146">
        <v>-725835257</v>
      </c>
      <c r="M62" s="148"/>
      <c r="N62" s="146">
        <v>0</v>
      </c>
      <c r="O62" s="146"/>
      <c r="P62" s="146">
        <v>0</v>
      </c>
      <c r="Q62" s="146"/>
      <c r="R62" s="146">
        <v>0</v>
      </c>
      <c r="S62" s="147"/>
      <c r="T62" s="146">
        <v>0</v>
      </c>
      <c r="U62" s="146"/>
      <c r="V62" s="146">
        <v>0</v>
      </c>
      <c r="W62" s="146"/>
      <c r="X62" s="146">
        <v>0</v>
      </c>
      <c r="Y62" s="147"/>
      <c r="Z62" s="146">
        <f>SUM(N62:X62)</f>
        <v>0</v>
      </c>
      <c r="AA62" s="147"/>
      <c r="AB62" s="146">
        <f>SUM(D62:L62,Z62)</f>
        <v>-725835257</v>
      </c>
      <c r="AC62" s="146"/>
      <c r="AD62" s="146">
        <v>-936610</v>
      </c>
      <c r="AE62" s="146"/>
      <c r="AF62" s="146">
        <f>SUM(AB62:AD62)</f>
        <v>-726771867</v>
      </c>
      <c r="AK62" s="150"/>
      <c r="AL62" s="150"/>
      <c r="AM62" s="150"/>
      <c r="AN62" s="150"/>
      <c r="AO62" s="150"/>
    </row>
    <row r="63" spans="1:41" s="149" customFormat="1" ht="21">
      <c r="A63" s="164" t="s">
        <v>323</v>
      </c>
      <c r="B63" s="145"/>
      <c r="C63" s="197">
        <v>4</v>
      </c>
      <c r="D63" s="186">
        <v>0</v>
      </c>
      <c r="E63" s="146"/>
      <c r="F63" s="186">
        <v>0</v>
      </c>
      <c r="G63" s="146"/>
      <c r="H63" s="186">
        <v>0</v>
      </c>
      <c r="I63" s="147"/>
      <c r="J63" s="186">
        <v>0</v>
      </c>
      <c r="K63" s="146"/>
      <c r="L63" s="186">
        <v>-451194857</v>
      </c>
      <c r="M63" s="148"/>
      <c r="N63" s="186">
        <v>0</v>
      </c>
      <c r="O63" s="146"/>
      <c r="P63" s="186">
        <v>0</v>
      </c>
      <c r="Q63" s="146"/>
      <c r="R63" s="186"/>
      <c r="S63" s="147"/>
      <c r="T63" s="186">
        <v>0</v>
      </c>
      <c r="U63" s="146"/>
      <c r="V63" s="186">
        <v>0</v>
      </c>
      <c r="W63" s="146"/>
      <c r="X63" s="186">
        <v>0</v>
      </c>
      <c r="Y63" s="147"/>
      <c r="Z63" s="186">
        <f>SUM(N63:X63)</f>
        <v>0</v>
      </c>
      <c r="AA63" s="146"/>
      <c r="AB63" s="186">
        <f>SUM(D63:L63,Z63)</f>
        <v>-451194857</v>
      </c>
      <c r="AC63" s="146"/>
      <c r="AD63" s="186">
        <v>0</v>
      </c>
      <c r="AE63" s="146"/>
      <c r="AF63" s="186">
        <f>SUM(AB63:AD63)</f>
        <v>-451194857</v>
      </c>
      <c r="AK63" s="150"/>
      <c r="AL63" s="150"/>
      <c r="AM63" s="150"/>
      <c r="AN63" s="150"/>
      <c r="AO63" s="150"/>
    </row>
    <row r="64" spans="1:41" s="149" customFormat="1" ht="21">
      <c r="A64" s="145" t="s">
        <v>271</v>
      </c>
      <c r="B64" s="145"/>
      <c r="C64" s="145"/>
      <c r="D64" s="146"/>
      <c r="E64" s="146"/>
      <c r="F64" s="146"/>
      <c r="G64" s="146"/>
      <c r="H64" s="146"/>
      <c r="I64" s="147"/>
      <c r="J64" s="146"/>
      <c r="K64" s="146"/>
      <c r="L64" s="146"/>
      <c r="M64" s="148"/>
      <c r="N64" s="146"/>
      <c r="O64" s="146"/>
      <c r="P64" s="146"/>
      <c r="Q64" s="146"/>
      <c r="R64" s="146"/>
      <c r="S64" s="147"/>
      <c r="T64" s="146"/>
      <c r="U64" s="146"/>
      <c r="V64" s="146"/>
      <c r="W64" s="146"/>
      <c r="X64" s="146"/>
      <c r="Y64" s="147"/>
      <c r="Z64" s="146"/>
      <c r="AA64" s="147"/>
      <c r="AB64" s="146"/>
      <c r="AC64" s="146"/>
      <c r="AD64" s="146"/>
      <c r="AE64" s="146"/>
      <c r="AF64" s="146"/>
      <c r="AK64" s="150"/>
      <c r="AL64" s="150"/>
      <c r="AM64" s="150"/>
      <c r="AN64" s="150"/>
      <c r="AO64" s="150"/>
    </row>
    <row r="65" spans="1:41" s="149" customFormat="1" ht="21">
      <c r="A65" s="145" t="s">
        <v>273</v>
      </c>
      <c r="B65" s="145"/>
      <c r="C65" s="145"/>
      <c r="D65" s="146">
        <f>SUM(D61:D63)</f>
        <v>1549095654</v>
      </c>
      <c r="E65" s="146"/>
      <c r="F65" s="146">
        <f>SUM(F61:F63)</f>
        <v>20481530880</v>
      </c>
      <c r="G65" s="146"/>
      <c r="H65" s="146">
        <f>SUM(H61:H63)</f>
        <v>305000325</v>
      </c>
      <c r="I65" s="147"/>
      <c r="J65" s="146">
        <f>SUM(J61:J63)</f>
        <v>170000477</v>
      </c>
      <c r="K65" s="146"/>
      <c r="L65" s="146">
        <f>SUM(L61:L63)</f>
        <v>26197987900</v>
      </c>
      <c r="M65" s="148"/>
      <c r="N65" s="146">
        <f>SUM(N61:N63)</f>
        <v>337255759</v>
      </c>
      <c r="O65" s="146"/>
      <c r="P65" s="146">
        <f>SUM(P61:P63)</f>
        <v>5110102326</v>
      </c>
      <c r="Q65" s="146"/>
      <c r="R65" s="146">
        <f>SUM(R61:R63)</f>
        <v>37429212</v>
      </c>
      <c r="S65" s="147"/>
      <c r="T65" s="146">
        <f>SUM(T61:T63)</f>
        <v>328121305</v>
      </c>
      <c r="U65" s="146"/>
      <c r="V65" s="146">
        <f>SUM(V61:V63)</f>
        <v>585527449</v>
      </c>
      <c r="W65" s="146"/>
      <c r="X65" s="146">
        <f>SUM(X61:X63)</f>
        <v>-2603132547</v>
      </c>
      <c r="Y65" s="147"/>
      <c r="Z65" s="146">
        <f>SUM(Z61:Z63)</f>
        <v>3795303504</v>
      </c>
      <c r="AA65" s="146"/>
      <c r="AB65" s="146">
        <f>SUM(AB61:AB63)</f>
        <v>52498918740</v>
      </c>
      <c r="AC65" s="146"/>
      <c r="AD65" s="146">
        <f>SUM(AD61:AD63)</f>
        <v>2498142000</v>
      </c>
      <c r="AE65" s="146"/>
      <c r="AF65" s="146">
        <f>SUM(AF61:AF63)</f>
        <v>54997060740</v>
      </c>
      <c r="AK65" s="150"/>
      <c r="AL65" s="150"/>
      <c r="AM65" s="150"/>
      <c r="AN65" s="150"/>
      <c r="AO65" s="150"/>
    </row>
    <row r="66" spans="1:41" s="149" customFormat="1" ht="21">
      <c r="A66" s="149" t="s">
        <v>250</v>
      </c>
      <c r="B66" s="187"/>
      <c r="D66" s="151">
        <v>0</v>
      </c>
      <c r="E66" s="146"/>
      <c r="F66" s="151">
        <v>0</v>
      </c>
      <c r="G66" s="146"/>
      <c r="H66" s="151">
        <v>0</v>
      </c>
      <c r="I66" s="147"/>
      <c r="J66" s="151">
        <v>0</v>
      </c>
      <c r="K66" s="146"/>
      <c r="L66" s="151">
        <f>'PL-T'!G33</f>
        <v>8386477660</v>
      </c>
      <c r="M66" s="148"/>
      <c r="N66" s="151">
        <v>0</v>
      </c>
      <c r="O66" s="146"/>
      <c r="P66" s="151">
        <v>0</v>
      </c>
      <c r="Q66" s="147"/>
      <c r="R66" s="151">
        <v>0</v>
      </c>
      <c r="S66" s="147"/>
      <c r="T66" s="151">
        <v>0</v>
      </c>
      <c r="U66" s="146"/>
      <c r="V66" s="151">
        <v>0</v>
      </c>
      <c r="W66" s="146"/>
      <c r="X66" s="151">
        <v>0</v>
      </c>
      <c r="Y66" s="147"/>
      <c r="Z66" s="151">
        <f>SUM(N66:Y66)</f>
        <v>0</v>
      </c>
      <c r="AA66" s="147"/>
      <c r="AB66" s="151">
        <f>D66+F66+H66+J66+L66+Z66</f>
        <v>8386477660</v>
      </c>
      <c r="AC66" s="146"/>
      <c r="AD66" s="151">
        <f>'PL-T'!G34</f>
        <v>385386638</v>
      </c>
      <c r="AE66" s="146"/>
      <c r="AF66" s="151">
        <f>SUM(AB66:AD66)</f>
        <v>8771864298</v>
      </c>
      <c r="AK66" s="150"/>
      <c r="AL66" s="150"/>
      <c r="AM66" s="150"/>
      <c r="AN66" s="150"/>
      <c r="AO66" s="150"/>
    </row>
    <row r="67" spans="1:41" s="149" customFormat="1" ht="21">
      <c r="A67" s="149" t="s">
        <v>251</v>
      </c>
      <c r="B67" s="187"/>
      <c r="D67" s="152">
        <v>0</v>
      </c>
      <c r="E67" s="146"/>
      <c r="F67" s="152">
        <v>0</v>
      </c>
      <c r="G67" s="146"/>
      <c r="H67" s="152">
        <v>0</v>
      </c>
      <c r="I67" s="146"/>
      <c r="J67" s="152">
        <v>0</v>
      </c>
      <c r="K67" s="146"/>
      <c r="L67" s="152">
        <v>59798054</v>
      </c>
      <c r="M67" s="153">
        <v>33321</v>
      </c>
      <c r="N67" s="152">
        <v>33321181</v>
      </c>
      <c r="O67" s="146"/>
      <c r="P67" s="152">
        <v>26203184</v>
      </c>
      <c r="Q67" s="146"/>
      <c r="R67" s="152">
        <v>-6694859</v>
      </c>
      <c r="S67" s="146"/>
      <c r="T67" s="152">
        <v>380594165</v>
      </c>
      <c r="U67" s="146"/>
      <c r="V67" s="152">
        <v>0</v>
      </c>
      <c r="W67" s="146"/>
      <c r="X67" s="152">
        <v>0</v>
      </c>
      <c r="Y67" s="146"/>
      <c r="Z67" s="152">
        <f>SUM(N67:X67)</f>
        <v>433423671</v>
      </c>
      <c r="AA67" s="146"/>
      <c r="AB67" s="152">
        <f>D67+F67+H67+J67+L67+Z67</f>
        <v>493221725</v>
      </c>
      <c r="AC67" s="146"/>
      <c r="AD67" s="152">
        <v>12873930</v>
      </c>
      <c r="AE67" s="146"/>
      <c r="AF67" s="152">
        <f>SUM(AB67:AD67)</f>
        <v>506095655</v>
      </c>
      <c r="AK67" s="150"/>
      <c r="AL67" s="150"/>
      <c r="AM67" s="150"/>
      <c r="AN67" s="150"/>
      <c r="AO67" s="150"/>
    </row>
    <row r="68" spans="1:41" s="149" customFormat="1" ht="21">
      <c r="A68" s="149" t="s">
        <v>252</v>
      </c>
      <c r="B68" s="187"/>
      <c r="D68" s="154">
        <f>SUM(D66:D67)</f>
        <v>0</v>
      </c>
      <c r="E68" s="146"/>
      <c r="F68" s="154">
        <f>SUM(F66:F67)</f>
        <v>0</v>
      </c>
      <c r="G68" s="146"/>
      <c r="H68" s="154">
        <f>SUM(H66:H67)</f>
        <v>0</v>
      </c>
      <c r="I68" s="146"/>
      <c r="J68" s="154">
        <f>SUM(J66:J67)</f>
        <v>0</v>
      </c>
      <c r="K68" s="146"/>
      <c r="L68" s="154">
        <f>SUM(L66:L67)</f>
        <v>8446275714</v>
      </c>
      <c r="M68" s="153"/>
      <c r="N68" s="154">
        <f>SUM(N66:N67)</f>
        <v>33321181</v>
      </c>
      <c r="O68" s="146"/>
      <c r="P68" s="154">
        <f>SUM(P66:P67)</f>
        <v>26203184</v>
      </c>
      <c r="Q68" s="146"/>
      <c r="R68" s="154">
        <f>SUM(R66:R67)</f>
        <v>-6694859</v>
      </c>
      <c r="S68" s="146"/>
      <c r="T68" s="154">
        <f>SUM(T66:T67)</f>
        <v>380594165</v>
      </c>
      <c r="U68" s="146"/>
      <c r="V68" s="154">
        <f>SUM(V66:V67)</f>
        <v>0</v>
      </c>
      <c r="W68" s="146"/>
      <c r="X68" s="154">
        <f>SUM(X66:X67)</f>
        <v>0</v>
      </c>
      <c r="Y68" s="146"/>
      <c r="Z68" s="154">
        <f>SUM(Z66:Z67)</f>
        <v>433423671</v>
      </c>
      <c r="AA68" s="146"/>
      <c r="AB68" s="154">
        <f>SUM(AB66:AB67)</f>
        <v>8879699385</v>
      </c>
      <c r="AC68" s="146"/>
      <c r="AD68" s="154">
        <f>SUM(AD66:AD67)</f>
        <v>398260568</v>
      </c>
      <c r="AE68" s="146"/>
      <c r="AF68" s="154">
        <f>SUM(AF66:AF67)</f>
        <v>9277959953</v>
      </c>
      <c r="AK68" s="150"/>
      <c r="AL68" s="150"/>
      <c r="AM68" s="150"/>
      <c r="AN68" s="150"/>
      <c r="AO68" s="150"/>
    </row>
    <row r="69" spans="1:41" s="149" customFormat="1" ht="21">
      <c r="A69" s="149" t="s">
        <v>92</v>
      </c>
      <c r="B69" s="187"/>
      <c r="C69" s="185">
        <v>30</v>
      </c>
      <c r="D69" s="146">
        <v>0</v>
      </c>
      <c r="E69" s="146"/>
      <c r="F69" s="146">
        <v>0</v>
      </c>
      <c r="G69" s="146"/>
      <c r="H69" s="146">
        <v>0</v>
      </c>
      <c r="I69" s="146"/>
      <c r="J69" s="146">
        <v>0</v>
      </c>
      <c r="K69" s="146"/>
      <c r="L69" s="146">
        <f>R125</f>
        <v>-5575114450</v>
      </c>
      <c r="M69" s="153"/>
      <c r="N69" s="146">
        <v>0</v>
      </c>
      <c r="O69" s="146"/>
      <c r="P69" s="146">
        <v>0</v>
      </c>
      <c r="Q69" s="146"/>
      <c r="R69" s="146">
        <v>0</v>
      </c>
      <c r="S69" s="146"/>
      <c r="T69" s="146">
        <v>0</v>
      </c>
      <c r="U69" s="146"/>
      <c r="V69" s="146">
        <v>0</v>
      </c>
      <c r="W69" s="146"/>
      <c r="X69" s="146">
        <v>0</v>
      </c>
      <c r="Y69" s="146"/>
      <c r="Z69" s="146">
        <f>SUM(N69:X69)</f>
        <v>0</v>
      </c>
      <c r="AA69" s="146"/>
      <c r="AB69" s="146">
        <f>SUM(D69:L69,Z69)</f>
        <v>-5575114450</v>
      </c>
      <c r="AC69" s="146"/>
      <c r="AD69" s="146">
        <v>0</v>
      </c>
      <c r="AE69" s="146"/>
      <c r="AF69" s="146">
        <f>SUM(AB69:AD69)</f>
        <v>-5575114450</v>
      </c>
      <c r="AK69" s="150"/>
      <c r="AL69" s="150"/>
      <c r="AM69" s="150"/>
      <c r="AN69" s="150"/>
      <c r="AO69" s="150"/>
    </row>
    <row r="70" spans="1:41" s="149" customFormat="1" ht="21">
      <c r="A70" s="149" t="s">
        <v>208</v>
      </c>
      <c r="B70" s="187"/>
      <c r="D70" s="146"/>
      <c r="E70" s="146"/>
      <c r="F70" s="146"/>
      <c r="G70" s="146"/>
      <c r="H70" s="146"/>
      <c r="I70" s="146"/>
      <c r="J70" s="146"/>
      <c r="K70" s="146"/>
      <c r="L70" s="146"/>
      <c r="M70" s="153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K70" s="150"/>
      <c r="AL70" s="150"/>
      <c r="AM70" s="150"/>
      <c r="AN70" s="150"/>
      <c r="AO70" s="150"/>
    </row>
    <row r="71" spans="1:41" s="149" customFormat="1" ht="21">
      <c r="A71" s="149" t="s">
        <v>209</v>
      </c>
      <c r="B71" s="187"/>
      <c r="D71" s="146">
        <v>0</v>
      </c>
      <c r="E71" s="146"/>
      <c r="F71" s="146">
        <v>0</v>
      </c>
      <c r="G71" s="146"/>
      <c r="H71" s="146">
        <v>0</v>
      </c>
      <c r="I71" s="146"/>
      <c r="J71" s="146">
        <v>0</v>
      </c>
      <c r="K71" s="146"/>
      <c r="L71" s="146">
        <v>0</v>
      </c>
      <c r="M71" s="153"/>
      <c r="N71" s="146">
        <v>0</v>
      </c>
      <c r="O71" s="146"/>
      <c r="P71" s="146">
        <v>0</v>
      </c>
      <c r="Q71" s="146"/>
      <c r="R71" s="146">
        <v>0</v>
      </c>
      <c r="S71" s="146"/>
      <c r="T71" s="146">
        <v>-7783870</v>
      </c>
      <c r="U71" s="146"/>
      <c r="V71" s="146">
        <v>0</v>
      </c>
      <c r="W71" s="146"/>
      <c r="X71" s="146">
        <v>0</v>
      </c>
      <c r="Y71" s="146"/>
      <c r="Z71" s="146">
        <f>SUM(N71:X71)</f>
        <v>-7783870</v>
      </c>
      <c r="AA71" s="146"/>
      <c r="AB71" s="146">
        <f>SUM(D71:L71,Z71)</f>
        <v>-7783870</v>
      </c>
      <c r="AC71" s="146"/>
      <c r="AD71" s="146">
        <v>0</v>
      </c>
      <c r="AE71" s="146"/>
      <c r="AF71" s="146">
        <f>SUM(AB71:AD71)</f>
        <v>-7783870</v>
      </c>
      <c r="AK71" s="150"/>
      <c r="AL71" s="150"/>
      <c r="AM71" s="150"/>
      <c r="AN71" s="150"/>
      <c r="AO71" s="150"/>
    </row>
    <row r="72" spans="1:41" s="149" customFormat="1" ht="21">
      <c r="A72" s="155" t="s">
        <v>223</v>
      </c>
      <c r="B72" s="187"/>
      <c r="D72" s="146"/>
      <c r="E72" s="146"/>
      <c r="F72" s="146"/>
      <c r="G72" s="146"/>
      <c r="H72" s="146"/>
      <c r="I72" s="146"/>
      <c r="J72" s="146"/>
      <c r="K72" s="146"/>
      <c r="L72" s="146"/>
      <c r="M72" s="153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K72" s="150"/>
      <c r="AL72" s="150"/>
      <c r="AM72" s="150"/>
      <c r="AN72" s="150"/>
      <c r="AO72" s="150"/>
    </row>
    <row r="73" spans="1:41" s="155" customFormat="1" ht="21">
      <c r="A73" s="155" t="s">
        <v>282</v>
      </c>
      <c r="B73" s="188"/>
      <c r="D73" s="146"/>
      <c r="E73" s="146"/>
      <c r="F73" s="146"/>
      <c r="G73" s="146"/>
      <c r="H73" s="146"/>
      <c r="I73" s="146"/>
      <c r="J73" s="146"/>
      <c r="K73" s="146"/>
      <c r="L73" s="146"/>
      <c r="M73" s="153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K73" s="156"/>
      <c r="AL73" s="156"/>
      <c r="AM73" s="156"/>
      <c r="AN73" s="156"/>
      <c r="AO73" s="156"/>
    </row>
    <row r="74" spans="1:41" s="149" customFormat="1" ht="21">
      <c r="A74" s="149" t="s">
        <v>283</v>
      </c>
      <c r="B74" s="187"/>
      <c r="D74" s="146">
        <v>0</v>
      </c>
      <c r="E74" s="146">
        <v>0</v>
      </c>
      <c r="F74" s="146">
        <v>0</v>
      </c>
      <c r="G74" s="146">
        <v>0</v>
      </c>
      <c r="H74" s="146">
        <v>0</v>
      </c>
      <c r="I74" s="146">
        <v>0</v>
      </c>
      <c r="J74" s="146">
        <v>0</v>
      </c>
      <c r="K74" s="146">
        <v>0</v>
      </c>
      <c r="L74" s="146">
        <v>0</v>
      </c>
      <c r="M74" s="146">
        <v>0</v>
      </c>
      <c r="N74" s="146">
        <v>0</v>
      </c>
      <c r="O74" s="146">
        <v>0</v>
      </c>
      <c r="P74" s="146">
        <v>0</v>
      </c>
      <c r="Q74" s="146">
        <v>0</v>
      </c>
      <c r="R74" s="146">
        <v>0</v>
      </c>
      <c r="S74" s="146">
        <v>0</v>
      </c>
      <c r="T74" s="146">
        <v>0</v>
      </c>
      <c r="U74" s="146"/>
      <c r="V74" s="146">
        <v>0</v>
      </c>
      <c r="W74" s="146"/>
      <c r="X74" s="146">
        <v>-77157890</v>
      </c>
      <c r="Y74" s="147"/>
      <c r="Z74" s="146">
        <f>SUM(N74:Y74)</f>
        <v>-77157890</v>
      </c>
      <c r="AA74" s="147"/>
      <c r="AB74" s="146">
        <f>D74+F74+H74+J74+L74+Z74</f>
        <v>-77157890</v>
      </c>
      <c r="AC74" s="146"/>
      <c r="AD74" s="146">
        <v>-92656048</v>
      </c>
      <c r="AE74" s="146"/>
      <c r="AF74" s="146">
        <f>SUM(AB74:AD74)</f>
        <v>-169813938</v>
      </c>
      <c r="AK74" s="150"/>
      <c r="AL74" s="150"/>
      <c r="AM74" s="150"/>
      <c r="AN74" s="150"/>
      <c r="AO74" s="150"/>
    </row>
    <row r="75" spans="1:41" s="149" customFormat="1" ht="21">
      <c r="A75" s="149" t="s">
        <v>219</v>
      </c>
      <c r="B75" s="187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7"/>
      <c r="Z75" s="146"/>
      <c r="AA75" s="147"/>
      <c r="AB75" s="146"/>
      <c r="AC75" s="146"/>
      <c r="AD75" s="146"/>
      <c r="AE75" s="146"/>
      <c r="AF75" s="146"/>
      <c r="AK75" s="150"/>
      <c r="AL75" s="150"/>
      <c r="AM75" s="150"/>
      <c r="AN75" s="150"/>
      <c r="AO75" s="150"/>
    </row>
    <row r="76" spans="1:41" s="149" customFormat="1" ht="21">
      <c r="A76" s="149" t="s">
        <v>220</v>
      </c>
      <c r="B76" s="187"/>
      <c r="D76" s="146">
        <v>0</v>
      </c>
      <c r="E76" s="146">
        <v>0</v>
      </c>
      <c r="F76" s="146">
        <v>0</v>
      </c>
      <c r="G76" s="146">
        <v>0</v>
      </c>
      <c r="H76" s="146">
        <v>0</v>
      </c>
      <c r="I76" s="147">
        <v>0</v>
      </c>
      <c r="J76" s="146">
        <v>0</v>
      </c>
      <c r="K76" s="146">
        <v>0</v>
      </c>
      <c r="L76" s="146">
        <v>0</v>
      </c>
      <c r="M76" s="148">
        <v>0</v>
      </c>
      <c r="N76" s="146">
        <v>0</v>
      </c>
      <c r="O76" s="146">
        <v>0</v>
      </c>
      <c r="P76" s="146">
        <v>0</v>
      </c>
      <c r="Q76" s="147">
        <v>0</v>
      </c>
      <c r="R76" s="146">
        <v>0</v>
      </c>
      <c r="S76" s="147">
        <v>0</v>
      </c>
      <c r="T76" s="146">
        <v>0</v>
      </c>
      <c r="U76" s="146"/>
      <c r="V76" s="146">
        <v>0</v>
      </c>
      <c r="W76" s="146"/>
      <c r="X76" s="146">
        <v>0</v>
      </c>
      <c r="Y76" s="147"/>
      <c r="Z76" s="146">
        <f>SUM(N76:Y76)</f>
        <v>0</v>
      </c>
      <c r="AA76" s="147"/>
      <c r="AB76" s="146">
        <f>D76+F76+H76+J76+L76+Z76</f>
        <v>0</v>
      </c>
      <c r="AC76" s="146"/>
      <c r="AD76" s="146">
        <v>-217454036</v>
      </c>
      <c r="AE76" s="157"/>
      <c r="AF76" s="146">
        <f>SUM(AB76:AD76)</f>
        <v>-217454036</v>
      </c>
      <c r="AK76" s="150"/>
      <c r="AL76" s="150"/>
      <c r="AM76" s="150"/>
      <c r="AN76" s="150"/>
      <c r="AO76" s="150"/>
    </row>
    <row r="77" spans="1:41" s="149" customFormat="1" ht="21.75" thickBot="1">
      <c r="A77" s="145" t="s">
        <v>292</v>
      </c>
      <c r="B77" s="145"/>
      <c r="C77" s="145"/>
      <c r="D77" s="158">
        <f>SUM(D65:D76)-D68</f>
        <v>1549095654</v>
      </c>
      <c r="E77" s="146"/>
      <c r="F77" s="158">
        <f>SUM(F65:F76)-F68</f>
        <v>20481530880</v>
      </c>
      <c r="G77" s="146"/>
      <c r="H77" s="158">
        <f>SUM(H65:H76)-H68</f>
        <v>305000325</v>
      </c>
      <c r="I77" s="147"/>
      <c r="J77" s="158">
        <f>SUM(J65:J76)-J68</f>
        <v>170000477</v>
      </c>
      <c r="K77" s="146"/>
      <c r="L77" s="158">
        <f>SUM(L65:L76)-L68</f>
        <v>29069149164</v>
      </c>
      <c r="M77" s="148"/>
      <c r="N77" s="158">
        <f>SUM(N65:N76)-N68</f>
        <v>370576940</v>
      </c>
      <c r="O77" s="146"/>
      <c r="P77" s="158">
        <f>SUM(P65:P76)-P68</f>
        <v>5136305510</v>
      </c>
      <c r="Q77" s="146"/>
      <c r="R77" s="158">
        <f>SUM(R65:R76)-R68</f>
        <v>30734353</v>
      </c>
      <c r="S77" s="147"/>
      <c r="T77" s="158">
        <f>SUM(T65:T76)-T68</f>
        <v>700931600</v>
      </c>
      <c r="U77" s="146"/>
      <c r="V77" s="158">
        <f>SUM(V65:V76)-V68</f>
        <v>585527449</v>
      </c>
      <c r="W77" s="146"/>
      <c r="X77" s="158">
        <f>SUM(X65:X76)-X68</f>
        <v>-2680290437</v>
      </c>
      <c r="Y77" s="147"/>
      <c r="Z77" s="158">
        <f>SUM(Z65:Z76)-Z68</f>
        <v>4143785415</v>
      </c>
      <c r="AA77" s="147"/>
      <c r="AB77" s="158">
        <f>SUM(AB65:AB76)-AB68</f>
        <v>55718561915</v>
      </c>
      <c r="AC77" s="146"/>
      <c r="AD77" s="158">
        <f>SUM(AD65:AD76)-AD68</f>
        <v>2586292484</v>
      </c>
      <c r="AE77" s="146"/>
      <c r="AF77" s="158">
        <f>SUM(AF65:AF76)-AF68</f>
        <v>58304854399</v>
      </c>
      <c r="AI77" s="149">
        <v>1.8692703247070312</v>
      </c>
      <c r="AK77" s="150"/>
      <c r="AL77" s="150"/>
      <c r="AM77" s="150"/>
      <c r="AN77" s="150"/>
      <c r="AO77" s="150"/>
    </row>
    <row r="78" spans="2:29" ht="21.75" thickTop="1">
      <c r="B78" s="128"/>
      <c r="C78" s="128"/>
      <c r="AC78" s="132"/>
    </row>
    <row r="79" spans="1:32" ht="21">
      <c r="A79" s="149" t="s">
        <v>40</v>
      </c>
      <c r="B79" s="128"/>
      <c r="C79" s="128"/>
      <c r="AC79" s="132"/>
      <c r="AF79" s="127"/>
    </row>
    <row r="80" spans="1:32" ht="21">
      <c r="A80" s="149"/>
      <c r="B80" s="128"/>
      <c r="C80" s="128"/>
      <c r="AC80" s="132"/>
      <c r="AF80" s="127"/>
    </row>
    <row r="81" spans="1:32" ht="21">
      <c r="A81" s="149"/>
      <c r="B81" s="128"/>
      <c r="C81" s="128"/>
      <c r="AC81" s="132"/>
      <c r="AF81" s="127"/>
    </row>
    <row r="82" spans="1:32" ht="21">
      <c r="A82" s="149"/>
      <c r="B82" s="128"/>
      <c r="C82" s="128"/>
      <c r="AB82" s="127"/>
      <c r="AC82" s="132"/>
      <c r="AD82" s="127"/>
      <c r="AE82" s="127"/>
      <c r="AF82" s="127"/>
    </row>
    <row r="83" spans="1:32" ht="21">
      <c r="A83" s="149"/>
      <c r="B83" s="128"/>
      <c r="C83" s="128"/>
      <c r="AC83" s="132"/>
      <c r="AF83" s="127"/>
    </row>
    <row r="84" spans="1:32" ht="21">
      <c r="A84" s="149"/>
      <c r="B84" s="128"/>
      <c r="C84" s="128"/>
      <c r="AC84" s="132"/>
      <c r="AF84" s="127"/>
    </row>
    <row r="85" spans="1:32" ht="21">
      <c r="A85" s="149"/>
      <c r="B85" s="128"/>
      <c r="C85" s="128"/>
      <c r="AC85" s="132"/>
      <c r="AF85" s="127"/>
    </row>
    <row r="86" spans="1:32" ht="21">
      <c r="A86" s="149"/>
      <c r="B86" s="128"/>
      <c r="C86" s="128"/>
      <c r="AC86" s="132"/>
      <c r="AF86" s="127"/>
    </row>
    <row r="87" spans="1:32" ht="21">
      <c r="A87" s="149"/>
      <c r="B87" s="128"/>
      <c r="C87" s="128"/>
      <c r="AC87" s="132"/>
      <c r="AF87" s="127"/>
    </row>
    <row r="88" spans="1:32" ht="21">
      <c r="A88" s="149"/>
      <c r="B88" s="128"/>
      <c r="C88" s="128"/>
      <c r="AC88" s="132"/>
      <c r="AF88" s="127"/>
    </row>
    <row r="89" spans="1:32" ht="21">
      <c r="A89" s="149"/>
      <c r="B89" s="128"/>
      <c r="C89" s="128"/>
      <c r="AC89" s="132"/>
      <c r="AF89" s="127"/>
    </row>
    <row r="90" spans="1:32" ht="27">
      <c r="A90" s="149"/>
      <c r="B90" s="128"/>
      <c r="C90" s="128"/>
      <c r="AC90" s="132"/>
      <c r="AF90" s="196">
        <v>7</v>
      </c>
    </row>
    <row r="91" spans="2:39" ht="21">
      <c r="B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9"/>
      <c r="AA91" s="126"/>
      <c r="AB91" s="126"/>
      <c r="AC91" s="126"/>
      <c r="AD91" s="126"/>
      <c r="AL91" s="128"/>
      <c r="AM91" s="128"/>
    </row>
    <row r="92" spans="2:39" ht="21">
      <c r="B92" s="126" t="s">
        <v>41</v>
      </c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L92" s="128"/>
      <c r="AM92" s="128"/>
    </row>
    <row r="93" spans="2:39" ht="21">
      <c r="B93" s="126" t="s">
        <v>74</v>
      </c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L93" s="128"/>
      <c r="AM93" s="128"/>
    </row>
    <row r="94" spans="2:39" ht="21">
      <c r="B94" s="130" t="s">
        <v>293</v>
      </c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L94" s="128"/>
      <c r="AM94" s="128"/>
    </row>
    <row r="95" spans="6:37" s="131" customFormat="1" ht="21"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AA95" s="132"/>
      <c r="AB95" s="129" t="s">
        <v>249</v>
      </c>
      <c r="AC95" s="132"/>
      <c r="AE95" s="132"/>
      <c r="AF95" s="132"/>
      <c r="AG95" s="132"/>
      <c r="AH95" s="132"/>
      <c r="AI95" s="132"/>
      <c r="AJ95" s="132"/>
      <c r="AK95" s="132"/>
    </row>
    <row r="96" spans="10:37" s="141" customFormat="1" ht="21">
      <c r="J96" s="132"/>
      <c r="K96" s="132"/>
      <c r="L96" s="159" t="s">
        <v>105</v>
      </c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44"/>
      <c r="AC96" s="132"/>
      <c r="AD96" s="132"/>
      <c r="AE96" s="140"/>
      <c r="AF96" s="140"/>
      <c r="AG96" s="140"/>
      <c r="AH96" s="140"/>
      <c r="AI96" s="140"/>
      <c r="AJ96" s="140"/>
      <c r="AK96" s="140"/>
    </row>
    <row r="97" spans="10:37" s="141" customFormat="1" ht="21">
      <c r="J97" s="132"/>
      <c r="K97" s="132"/>
      <c r="L97" s="133"/>
      <c r="M97" s="133"/>
      <c r="N97" s="133"/>
      <c r="O97" s="133"/>
      <c r="P97" s="133"/>
      <c r="Q97" s="133"/>
      <c r="R97" s="133"/>
      <c r="S97" s="133"/>
      <c r="T97" s="204" t="s">
        <v>152</v>
      </c>
      <c r="U97" s="204"/>
      <c r="V97" s="204"/>
      <c r="W97" s="204"/>
      <c r="X97" s="204"/>
      <c r="Y97" s="136"/>
      <c r="Z97" s="136"/>
      <c r="AA97" s="160"/>
      <c r="AC97" s="132"/>
      <c r="AD97" s="132"/>
      <c r="AE97" s="140"/>
      <c r="AF97" s="140"/>
      <c r="AG97" s="140"/>
      <c r="AH97" s="140"/>
      <c r="AI97" s="140"/>
      <c r="AJ97" s="140"/>
      <c r="AK97" s="140"/>
    </row>
    <row r="98" spans="10:37" s="141" customFormat="1" ht="21">
      <c r="J98" s="132"/>
      <c r="K98" s="132"/>
      <c r="L98" s="133"/>
      <c r="M98" s="133"/>
      <c r="N98" s="133"/>
      <c r="O98" s="133"/>
      <c r="P98" s="133"/>
      <c r="Q98" s="133"/>
      <c r="R98" s="133"/>
      <c r="S98" s="133"/>
      <c r="T98" s="204" t="s">
        <v>158</v>
      </c>
      <c r="U98" s="204"/>
      <c r="V98" s="204"/>
      <c r="W98" s="133"/>
      <c r="X98" s="133"/>
      <c r="Y98" s="132"/>
      <c r="Z98" s="132"/>
      <c r="AA98" s="160"/>
      <c r="AC98" s="132"/>
      <c r="AD98" s="132"/>
      <c r="AE98" s="140"/>
      <c r="AF98" s="140"/>
      <c r="AG98" s="140"/>
      <c r="AH98" s="140"/>
      <c r="AI98" s="140"/>
      <c r="AJ98" s="140"/>
      <c r="AK98" s="140"/>
    </row>
    <row r="99" spans="10:37" s="141" customFormat="1" ht="21">
      <c r="J99" s="132"/>
      <c r="K99" s="132"/>
      <c r="L99" s="133"/>
      <c r="M99" s="133"/>
      <c r="N99" s="132"/>
      <c r="O99" s="132"/>
      <c r="P99" s="138"/>
      <c r="Q99" s="138" t="s">
        <v>46</v>
      </c>
      <c r="R99" s="138"/>
      <c r="S99" s="140"/>
      <c r="T99" s="141" t="s">
        <v>38</v>
      </c>
      <c r="U99" s="133"/>
      <c r="X99" s="140" t="s">
        <v>79</v>
      </c>
      <c r="Y99" s="133"/>
      <c r="Z99" s="133"/>
      <c r="AA99" s="160"/>
      <c r="AC99" s="132"/>
      <c r="AD99" s="132"/>
      <c r="AE99" s="140"/>
      <c r="AF99" s="140"/>
      <c r="AG99" s="140"/>
      <c r="AH99" s="140"/>
      <c r="AI99" s="140"/>
      <c r="AJ99" s="140"/>
      <c r="AK99" s="140"/>
    </row>
    <row r="100" spans="10:39" s="141" customFormat="1" ht="21">
      <c r="J100" s="132"/>
      <c r="K100" s="132"/>
      <c r="L100" s="140" t="s">
        <v>10</v>
      </c>
      <c r="M100" s="140"/>
      <c r="N100" s="140"/>
      <c r="P100" s="140" t="s">
        <v>82</v>
      </c>
      <c r="Q100" s="140"/>
      <c r="R100" s="140"/>
      <c r="T100" s="140" t="s">
        <v>167</v>
      </c>
      <c r="U100" s="140"/>
      <c r="V100" s="140" t="s">
        <v>38</v>
      </c>
      <c r="X100" s="140" t="s">
        <v>81</v>
      </c>
      <c r="Z100" s="140" t="s">
        <v>159</v>
      </c>
      <c r="AA100" s="140"/>
      <c r="AB100" s="140" t="s">
        <v>23</v>
      </c>
      <c r="AC100" s="160"/>
      <c r="AE100" s="132"/>
      <c r="AF100" s="132"/>
      <c r="AG100" s="140"/>
      <c r="AH100" s="140"/>
      <c r="AI100" s="140"/>
      <c r="AJ100" s="140"/>
      <c r="AK100" s="140"/>
      <c r="AL100" s="140"/>
      <c r="AM100" s="140"/>
    </row>
    <row r="101" spans="10:39" s="141" customFormat="1" ht="21">
      <c r="J101" s="132"/>
      <c r="K101" s="132"/>
      <c r="L101" s="140" t="s">
        <v>27</v>
      </c>
      <c r="M101" s="140"/>
      <c r="N101" s="140" t="s">
        <v>83</v>
      </c>
      <c r="P101" s="140" t="s">
        <v>55</v>
      </c>
      <c r="Q101" s="140"/>
      <c r="R101" s="140"/>
      <c r="T101" s="133" t="s">
        <v>169</v>
      </c>
      <c r="U101" s="140"/>
      <c r="V101" s="140" t="s">
        <v>84</v>
      </c>
      <c r="W101" s="140"/>
      <c r="X101" s="140" t="s">
        <v>86</v>
      </c>
      <c r="Y101" s="140"/>
      <c r="Z101" s="140" t="s">
        <v>161</v>
      </c>
      <c r="AA101" s="140"/>
      <c r="AB101" s="141" t="s">
        <v>34</v>
      </c>
      <c r="AC101" s="160"/>
      <c r="AE101" s="132"/>
      <c r="AF101" s="132"/>
      <c r="AG101" s="140"/>
      <c r="AH101" s="140"/>
      <c r="AI101" s="140"/>
      <c r="AJ101" s="140"/>
      <c r="AK101" s="140"/>
      <c r="AL101" s="140"/>
      <c r="AM101" s="140"/>
    </row>
    <row r="102" spans="2:37" s="149" customFormat="1" ht="21">
      <c r="B102" s="145"/>
      <c r="C102" s="145"/>
      <c r="E102" s="145"/>
      <c r="J102" s="56" t="s">
        <v>26</v>
      </c>
      <c r="L102" s="138" t="s">
        <v>28</v>
      </c>
      <c r="M102" s="140"/>
      <c r="N102" s="138" t="s">
        <v>87</v>
      </c>
      <c r="O102" s="141"/>
      <c r="P102" s="138" t="s">
        <v>54</v>
      </c>
      <c r="Q102" s="133"/>
      <c r="R102" s="138" t="s">
        <v>21</v>
      </c>
      <c r="S102" s="141"/>
      <c r="T102" s="144" t="s">
        <v>168</v>
      </c>
      <c r="U102" s="140"/>
      <c r="V102" s="138" t="s">
        <v>113</v>
      </c>
      <c r="W102" s="133"/>
      <c r="X102" s="138" t="s">
        <v>89</v>
      </c>
      <c r="Y102" s="133"/>
      <c r="Z102" s="138" t="s">
        <v>160</v>
      </c>
      <c r="AA102" s="140"/>
      <c r="AB102" s="138" t="s">
        <v>35</v>
      </c>
      <c r="AC102" s="150"/>
      <c r="AD102" s="150"/>
      <c r="AE102" s="150"/>
      <c r="AF102" s="150"/>
      <c r="AG102" s="150"/>
      <c r="AH102" s="150"/>
      <c r="AI102" s="150"/>
      <c r="AJ102" s="150"/>
      <c r="AK102" s="150"/>
    </row>
    <row r="103" spans="3:37" s="149" customFormat="1" ht="21">
      <c r="C103" s="145"/>
      <c r="E103" s="145"/>
      <c r="J103" s="56"/>
      <c r="L103" s="133"/>
      <c r="M103" s="140"/>
      <c r="N103" s="133"/>
      <c r="O103" s="141"/>
      <c r="P103" s="133"/>
      <c r="Q103" s="133"/>
      <c r="R103" s="133"/>
      <c r="S103" s="141"/>
      <c r="T103" s="142"/>
      <c r="U103" s="140"/>
      <c r="V103" s="133"/>
      <c r="W103" s="133"/>
      <c r="X103" s="133"/>
      <c r="Y103" s="133"/>
      <c r="Z103" s="133"/>
      <c r="AA103" s="140"/>
      <c r="AB103" s="133"/>
      <c r="AC103" s="150"/>
      <c r="AD103" s="150"/>
      <c r="AE103" s="150"/>
      <c r="AF103" s="150"/>
      <c r="AG103" s="150"/>
      <c r="AH103" s="150"/>
      <c r="AI103" s="150"/>
      <c r="AJ103" s="150"/>
      <c r="AK103" s="150"/>
    </row>
    <row r="104" spans="2:37" s="149" customFormat="1" ht="21">
      <c r="B104" s="145" t="s">
        <v>299</v>
      </c>
      <c r="C104" s="145"/>
      <c r="E104" s="145"/>
      <c r="J104" s="56"/>
      <c r="L104" s="133"/>
      <c r="M104" s="140"/>
      <c r="N104" s="133"/>
      <c r="O104" s="141"/>
      <c r="P104" s="133"/>
      <c r="Q104" s="133"/>
      <c r="R104" s="133"/>
      <c r="S104" s="141"/>
      <c r="T104" s="142"/>
      <c r="U104" s="140"/>
      <c r="V104" s="133"/>
      <c r="W104" s="133"/>
      <c r="X104" s="133"/>
      <c r="Y104" s="133"/>
      <c r="Z104" s="133"/>
      <c r="AA104" s="140"/>
      <c r="AB104" s="133"/>
      <c r="AC104" s="150"/>
      <c r="AD104" s="150"/>
      <c r="AE104" s="150"/>
      <c r="AF104" s="150"/>
      <c r="AG104" s="150"/>
      <c r="AH104" s="150"/>
      <c r="AI104" s="150"/>
      <c r="AJ104" s="150"/>
      <c r="AK104" s="150"/>
    </row>
    <row r="105" spans="2:37" s="149" customFormat="1" ht="21">
      <c r="B105" s="145" t="s">
        <v>272</v>
      </c>
      <c r="C105" s="145"/>
      <c r="E105" s="145"/>
      <c r="J105" s="56"/>
      <c r="L105" s="190">
        <v>1549095654</v>
      </c>
      <c r="M105" s="191"/>
      <c r="N105" s="190">
        <v>20418606952</v>
      </c>
      <c r="O105" s="192"/>
      <c r="P105" s="190">
        <v>170000477</v>
      </c>
      <c r="Q105" s="190"/>
      <c r="R105" s="190">
        <v>4698257167</v>
      </c>
      <c r="S105" s="192"/>
      <c r="T105" s="193">
        <v>274224699</v>
      </c>
      <c r="U105" s="191"/>
      <c r="V105" s="190">
        <v>673861382</v>
      </c>
      <c r="W105" s="190"/>
      <c r="X105" s="146">
        <v>585527449</v>
      </c>
      <c r="Y105" s="190"/>
      <c r="Z105" s="190">
        <f>SUM(T105:X105)</f>
        <v>1533613530</v>
      </c>
      <c r="AA105" s="191"/>
      <c r="AB105" s="190">
        <f>SUM(Z105,L105:R105)</f>
        <v>28369573780</v>
      </c>
      <c r="AC105" s="150"/>
      <c r="AD105" s="150"/>
      <c r="AE105" s="150"/>
      <c r="AF105" s="150"/>
      <c r="AG105" s="150"/>
      <c r="AH105" s="150"/>
      <c r="AI105" s="150"/>
      <c r="AJ105" s="150"/>
      <c r="AK105" s="150"/>
    </row>
    <row r="106" spans="2:37" s="149" customFormat="1" ht="21">
      <c r="B106" s="164" t="s">
        <v>322</v>
      </c>
      <c r="C106" s="145"/>
      <c r="E106" s="145"/>
      <c r="J106" s="198">
        <v>3</v>
      </c>
      <c r="L106" s="146">
        <v>0</v>
      </c>
      <c r="M106" s="140"/>
      <c r="N106" s="146">
        <v>0</v>
      </c>
      <c r="O106" s="141"/>
      <c r="P106" s="146">
        <v>0</v>
      </c>
      <c r="Q106" s="133"/>
      <c r="R106" s="146">
        <v>-629352045</v>
      </c>
      <c r="S106" s="141"/>
      <c r="T106" s="146">
        <v>0</v>
      </c>
      <c r="U106" s="140"/>
      <c r="V106" s="146">
        <v>0</v>
      </c>
      <c r="W106" s="133"/>
      <c r="X106" s="146">
        <v>0</v>
      </c>
      <c r="Y106" s="133"/>
      <c r="Z106" s="146">
        <f>SUM(T106:X106)</f>
        <v>0</v>
      </c>
      <c r="AA106" s="140"/>
      <c r="AB106" s="146">
        <f>SUM(Z106,L106:R106)</f>
        <v>-629352045</v>
      </c>
      <c r="AC106" s="150"/>
      <c r="AD106" s="150"/>
      <c r="AE106" s="150"/>
      <c r="AF106" s="150"/>
      <c r="AG106" s="150"/>
      <c r="AH106" s="150"/>
      <c r="AI106" s="150"/>
      <c r="AJ106" s="150"/>
      <c r="AK106" s="150"/>
    </row>
    <row r="107" spans="2:37" s="149" customFormat="1" ht="21">
      <c r="B107" s="164" t="s">
        <v>323</v>
      </c>
      <c r="C107" s="145"/>
      <c r="E107" s="145"/>
      <c r="J107" s="197">
        <v>4</v>
      </c>
      <c r="L107" s="186">
        <v>0</v>
      </c>
      <c r="M107" s="140"/>
      <c r="N107" s="186">
        <v>0</v>
      </c>
      <c r="O107" s="141"/>
      <c r="P107" s="186">
        <v>0</v>
      </c>
      <c r="Q107" s="133"/>
      <c r="R107" s="186">
        <v>-514369539</v>
      </c>
      <c r="S107" s="141"/>
      <c r="T107" s="186">
        <v>0</v>
      </c>
      <c r="U107" s="140"/>
      <c r="V107" s="186">
        <v>0</v>
      </c>
      <c r="W107" s="133"/>
      <c r="X107" s="186">
        <v>0</v>
      </c>
      <c r="Y107" s="133"/>
      <c r="Z107" s="186">
        <f>SUM(T107:X107)</f>
        <v>0</v>
      </c>
      <c r="AA107" s="140"/>
      <c r="AB107" s="186">
        <f>SUM(Z107,L107:R107)</f>
        <v>-514369539</v>
      </c>
      <c r="AC107" s="150"/>
      <c r="AD107" s="150"/>
      <c r="AE107" s="150"/>
      <c r="AF107" s="150"/>
      <c r="AG107" s="150"/>
      <c r="AH107" s="150"/>
      <c r="AI107" s="150"/>
      <c r="AJ107" s="150"/>
      <c r="AK107" s="150"/>
    </row>
    <row r="108" spans="2:37" s="149" customFormat="1" ht="21">
      <c r="B108" s="145" t="s">
        <v>299</v>
      </c>
      <c r="C108" s="145"/>
      <c r="E108" s="145"/>
      <c r="J108" s="56"/>
      <c r="L108" s="133"/>
      <c r="M108" s="140"/>
      <c r="N108" s="133"/>
      <c r="O108" s="141"/>
      <c r="P108" s="133"/>
      <c r="Q108" s="133"/>
      <c r="R108" s="133"/>
      <c r="S108" s="141"/>
      <c r="T108" s="142"/>
      <c r="U108" s="140"/>
      <c r="V108" s="133"/>
      <c r="W108" s="133"/>
      <c r="X108" s="133"/>
      <c r="Y108" s="133"/>
      <c r="Z108" s="133"/>
      <c r="AA108" s="140"/>
      <c r="AB108" s="133"/>
      <c r="AC108" s="150"/>
      <c r="AD108" s="150"/>
      <c r="AE108" s="150"/>
      <c r="AF108" s="150"/>
      <c r="AG108" s="150"/>
      <c r="AH108" s="150"/>
      <c r="AI108" s="150"/>
      <c r="AJ108" s="150"/>
      <c r="AK108" s="150"/>
    </row>
    <row r="109" spans="2:37" s="149" customFormat="1" ht="21">
      <c r="B109" s="145" t="s">
        <v>273</v>
      </c>
      <c r="C109" s="145"/>
      <c r="E109" s="145"/>
      <c r="L109" s="146">
        <f>SUM(L105:L107)</f>
        <v>1549095654</v>
      </c>
      <c r="M109" s="146"/>
      <c r="N109" s="146">
        <f>SUM(N105:N107)</f>
        <v>20418606952</v>
      </c>
      <c r="P109" s="146">
        <f>SUM(P105:P107)</f>
        <v>170000477</v>
      </c>
      <c r="Q109" s="146"/>
      <c r="R109" s="146">
        <f>SUM(R105:R107)</f>
        <v>3554535583</v>
      </c>
      <c r="T109" s="146">
        <f>SUM(T105:T107)</f>
        <v>274224699</v>
      </c>
      <c r="U109" s="146"/>
      <c r="V109" s="146">
        <f>SUM(V105:V107)</f>
        <v>673861382</v>
      </c>
      <c r="W109" s="147"/>
      <c r="X109" s="146">
        <f>SUM(X105:X107)</f>
        <v>585527449</v>
      </c>
      <c r="Y109" s="147"/>
      <c r="Z109" s="146">
        <f>SUM(Z105:Z107)</f>
        <v>1533613530</v>
      </c>
      <c r="AA109" s="146"/>
      <c r="AB109" s="146">
        <f>SUM(AB105:AB107)</f>
        <v>27225852196</v>
      </c>
      <c r="AC109" s="150"/>
      <c r="AD109" s="150"/>
      <c r="AE109" s="150"/>
      <c r="AF109" s="150"/>
      <c r="AG109" s="150"/>
      <c r="AH109" s="150"/>
      <c r="AI109" s="150"/>
      <c r="AJ109" s="150"/>
      <c r="AK109" s="150"/>
    </row>
    <row r="110" spans="2:37" s="149" customFormat="1" ht="21">
      <c r="B110" s="149" t="s">
        <v>250</v>
      </c>
      <c r="L110" s="151">
        <v>0</v>
      </c>
      <c r="M110" s="150"/>
      <c r="N110" s="151">
        <v>0</v>
      </c>
      <c r="O110" s="150"/>
      <c r="P110" s="151">
        <v>0</v>
      </c>
      <c r="Q110" s="150"/>
      <c r="R110" s="151">
        <f>'PL-T'!M33</f>
        <v>4564457172</v>
      </c>
      <c r="S110" s="150"/>
      <c r="T110" s="151">
        <v>0</v>
      </c>
      <c r="U110" s="150"/>
      <c r="V110" s="151">
        <v>0</v>
      </c>
      <c r="W110" s="150"/>
      <c r="X110" s="151">
        <v>0</v>
      </c>
      <c r="Y110" s="150"/>
      <c r="Z110" s="161">
        <f>SUM(T110:X110)</f>
        <v>0</v>
      </c>
      <c r="AA110" s="150"/>
      <c r="AB110" s="151">
        <f>SUM(Z110,L110:R110)</f>
        <v>4564457172</v>
      </c>
      <c r="AC110" s="150"/>
      <c r="AD110" s="150"/>
      <c r="AE110" s="150"/>
      <c r="AF110" s="150"/>
      <c r="AG110" s="150"/>
      <c r="AH110" s="150"/>
      <c r="AI110" s="150"/>
      <c r="AJ110" s="150"/>
      <c r="AK110" s="150"/>
    </row>
    <row r="111" spans="2:37" s="149" customFormat="1" ht="21">
      <c r="B111" s="149" t="s">
        <v>251</v>
      </c>
      <c r="L111" s="152">
        <v>0</v>
      </c>
      <c r="M111" s="146"/>
      <c r="N111" s="152">
        <v>0</v>
      </c>
      <c r="P111" s="152">
        <v>0</v>
      </c>
      <c r="Q111" s="157"/>
      <c r="R111" s="152">
        <v>-63908037</v>
      </c>
      <c r="T111" s="152">
        <v>86163342</v>
      </c>
      <c r="U111" s="157"/>
      <c r="V111" s="152">
        <v>0</v>
      </c>
      <c r="W111" s="147"/>
      <c r="X111" s="152">
        <v>0</v>
      </c>
      <c r="Y111" s="147"/>
      <c r="Z111" s="162">
        <f>SUM(T111:X111)</f>
        <v>86163342</v>
      </c>
      <c r="AA111" s="147"/>
      <c r="AB111" s="152">
        <f>SUM(Z111,L111:R111)</f>
        <v>22255305</v>
      </c>
      <c r="AC111" s="150"/>
      <c r="AD111" s="150"/>
      <c r="AE111" s="150"/>
      <c r="AF111" s="150"/>
      <c r="AG111" s="150"/>
      <c r="AH111" s="150"/>
      <c r="AI111" s="150"/>
      <c r="AJ111" s="150"/>
      <c r="AK111" s="150"/>
    </row>
    <row r="112" spans="2:37" s="149" customFormat="1" ht="21">
      <c r="B112" s="149" t="s">
        <v>252</v>
      </c>
      <c r="L112" s="146">
        <f>SUM(L110:L111)</f>
        <v>0</v>
      </c>
      <c r="M112" s="146"/>
      <c r="N112" s="146">
        <f>SUM(N110:N111)</f>
        <v>0</v>
      </c>
      <c r="P112" s="146">
        <f>SUM(P110:P111)</f>
        <v>0</v>
      </c>
      <c r="Q112" s="157"/>
      <c r="R112" s="146">
        <f>SUM(R110:R111)</f>
        <v>4500549135</v>
      </c>
      <c r="T112" s="146">
        <f>SUM(T110:T111)</f>
        <v>86163342</v>
      </c>
      <c r="U112" s="157"/>
      <c r="V112" s="146">
        <f>SUM(V110:V111)</f>
        <v>0</v>
      </c>
      <c r="W112" s="147"/>
      <c r="X112" s="146">
        <f>SUM(X110:X111)</f>
        <v>0</v>
      </c>
      <c r="Y112" s="147"/>
      <c r="Z112" s="146">
        <f>SUM(Z110:Z111)</f>
        <v>86163342</v>
      </c>
      <c r="AA112" s="147"/>
      <c r="AB112" s="146">
        <f>SUM(AB110:AB111)</f>
        <v>4586712477</v>
      </c>
      <c r="AC112" s="150"/>
      <c r="AD112" s="150"/>
      <c r="AE112" s="150"/>
      <c r="AF112" s="150"/>
      <c r="AG112" s="150"/>
      <c r="AH112" s="150"/>
      <c r="AI112" s="150"/>
      <c r="AJ112" s="150"/>
      <c r="AK112" s="150"/>
    </row>
    <row r="113" spans="2:37" s="149" customFormat="1" ht="21">
      <c r="B113" s="149" t="s">
        <v>92</v>
      </c>
      <c r="C113" s="187"/>
      <c r="J113" s="185">
        <v>30</v>
      </c>
      <c r="L113" s="146">
        <v>0</v>
      </c>
      <c r="M113" s="146"/>
      <c r="N113" s="146">
        <v>0</v>
      </c>
      <c r="P113" s="146">
        <v>0</v>
      </c>
      <c r="Q113" s="157"/>
      <c r="R113" s="146">
        <v>-3562520724</v>
      </c>
      <c r="T113" s="146">
        <v>0</v>
      </c>
      <c r="U113" s="157"/>
      <c r="V113" s="146">
        <v>0</v>
      </c>
      <c r="W113" s="147"/>
      <c r="X113" s="146">
        <v>0</v>
      </c>
      <c r="Y113" s="147"/>
      <c r="Z113" s="146">
        <f>SUM(T113:X113)</f>
        <v>0</v>
      </c>
      <c r="AA113" s="147"/>
      <c r="AB113" s="146">
        <f>SUM(Z113,L113:R113)</f>
        <v>-3562520724</v>
      </c>
      <c r="AC113" s="150"/>
      <c r="AD113" s="150"/>
      <c r="AE113" s="150"/>
      <c r="AF113" s="150"/>
      <c r="AG113" s="150"/>
      <c r="AH113" s="150"/>
      <c r="AI113" s="150"/>
      <c r="AJ113" s="150"/>
      <c r="AK113" s="150"/>
    </row>
    <row r="114" spans="2:37" s="149" customFormat="1" ht="21.75" thickBot="1">
      <c r="B114" s="145" t="s">
        <v>271</v>
      </c>
      <c r="C114" s="145"/>
      <c r="E114" s="145"/>
      <c r="L114" s="158">
        <f>SUM(L109:L111)+L113</f>
        <v>1549095654</v>
      </c>
      <c r="M114" s="146"/>
      <c r="N114" s="158">
        <f>SUM(N109:N111)+N113</f>
        <v>20418606952</v>
      </c>
      <c r="P114" s="158">
        <f>SUM(P109:P111)+P113</f>
        <v>170000477</v>
      </c>
      <c r="Q114" s="146"/>
      <c r="R114" s="158">
        <f>SUM(R109:R111)+R113</f>
        <v>4492563994</v>
      </c>
      <c r="T114" s="158">
        <f>SUM(T109:T111)+T113</f>
        <v>360388041</v>
      </c>
      <c r="U114" s="146"/>
      <c r="V114" s="158">
        <f>SUM(V109:V111)+V113</f>
        <v>673861382</v>
      </c>
      <c r="W114" s="147"/>
      <c r="X114" s="158">
        <f>SUM(X109:X111)+X113</f>
        <v>585527449</v>
      </c>
      <c r="Y114" s="147"/>
      <c r="Z114" s="158">
        <f>SUM(Z109:Z111)+Z113</f>
        <v>1619776872</v>
      </c>
      <c r="AA114" s="147"/>
      <c r="AB114" s="158">
        <f>SUM(AB109:AB111)+AB113</f>
        <v>28250043949</v>
      </c>
      <c r="AC114" s="150"/>
      <c r="AD114" s="150"/>
      <c r="AE114" s="150"/>
      <c r="AF114" s="150"/>
      <c r="AG114" s="150"/>
      <c r="AH114" s="150"/>
      <c r="AI114" s="150"/>
      <c r="AJ114" s="150"/>
      <c r="AK114" s="150"/>
    </row>
    <row r="115" ht="21.75" thickTop="1">
      <c r="E115" s="127"/>
    </row>
    <row r="116" spans="2:28" ht="21">
      <c r="B116" s="130" t="s">
        <v>271</v>
      </c>
      <c r="E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</row>
    <row r="117" spans="2:28" ht="21">
      <c r="B117" s="130" t="s">
        <v>272</v>
      </c>
      <c r="E117" s="127"/>
      <c r="L117" s="146">
        <f>L114</f>
        <v>1549095654</v>
      </c>
      <c r="M117" s="146"/>
      <c r="N117" s="146">
        <f>N114</f>
        <v>20418606952</v>
      </c>
      <c r="O117" s="149"/>
      <c r="P117" s="146">
        <f>P114</f>
        <v>170000477</v>
      </c>
      <c r="Q117" s="146"/>
      <c r="R117" s="146">
        <v>5524811391</v>
      </c>
      <c r="S117" s="149"/>
      <c r="T117" s="146">
        <f>T114</f>
        <v>360388041</v>
      </c>
      <c r="U117" s="146"/>
      <c r="V117" s="146">
        <f>V114</f>
        <v>673861382</v>
      </c>
      <c r="W117" s="147"/>
      <c r="X117" s="146">
        <f>X114</f>
        <v>585527449</v>
      </c>
      <c r="Y117" s="147"/>
      <c r="Z117" s="146">
        <f>SUM(T117:X117)</f>
        <v>1619776872</v>
      </c>
      <c r="AA117" s="146"/>
      <c r="AB117" s="146">
        <f>SUM(L117:R117,Z117)</f>
        <v>29282291346</v>
      </c>
    </row>
    <row r="118" spans="2:28" ht="21">
      <c r="B118" s="164" t="s">
        <v>322</v>
      </c>
      <c r="E118" s="127"/>
      <c r="J118" s="198">
        <v>3</v>
      </c>
      <c r="L118" s="146">
        <v>0</v>
      </c>
      <c r="N118" s="146">
        <v>0</v>
      </c>
      <c r="P118" s="146">
        <v>0</v>
      </c>
      <c r="R118" s="146">
        <v>-643612540</v>
      </c>
      <c r="T118" s="146">
        <v>0</v>
      </c>
      <c r="V118" s="146">
        <v>0</v>
      </c>
      <c r="X118" s="146">
        <v>0</v>
      </c>
      <c r="Z118" s="146">
        <f>SUM(T118:X118)</f>
        <v>0</v>
      </c>
      <c r="AB118" s="146">
        <f>SUM(Z118,L118:R118)</f>
        <v>-643612540</v>
      </c>
    </row>
    <row r="119" spans="2:28" ht="21">
      <c r="B119" s="164" t="s">
        <v>323</v>
      </c>
      <c r="E119" s="127"/>
      <c r="J119" s="197">
        <v>4</v>
      </c>
      <c r="L119" s="186">
        <v>0</v>
      </c>
      <c r="M119" s="140"/>
      <c r="N119" s="186">
        <v>0</v>
      </c>
      <c r="O119" s="141"/>
      <c r="P119" s="186">
        <v>0</v>
      </c>
      <c r="Q119" s="133"/>
      <c r="R119" s="186">
        <v>-388634857</v>
      </c>
      <c r="S119" s="141"/>
      <c r="T119" s="186">
        <v>0</v>
      </c>
      <c r="U119" s="140"/>
      <c r="V119" s="186">
        <v>0</v>
      </c>
      <c r="W119" s="133"/>
      <c r="X119" s="186">
        <v>0</v>
      </c>
      <c r="Y119" s="133"/>
      <c r="Z119" s="186">
        <f>SUM(T119:X119)</f>
        <v>0</v>
      </c>
      <c r="AA119" s="140"/>
      <c r="AB119" s="186">
        <f>SUM(Z119,L119:R119)</f>
        <v>-388634857</v>
      </c>
    </row>
    <row r="120" spans="2:5" ht="21">
      <c r="B120" s="130" t="s">
        <v>271</v>
      </c>
      <c r="E120" s="127"/>
    </row>
    <row r="121" spans="2:37" s="149" customFormat="1" ht="21">
      <c r="B121" s="145" t="s">
        <v>273</v>
      </c>
      <c r="C121" s="145"/>
      <c r="E121" s="145"/>
      <c r="L121" s="146">
        <f>SUM(L117:L119)</f>
        <v>1549095654</v>
      </c>
      <c r="M121" s="146"/>
      <c r="N121" s="146">
        <f>SUM(N117:N119)</f>
        <v>20418606952</v>
      </c>
      <c r="P121" s="146">
        <f>SUM(P117:P119)</f>
        <v>170000477</v>
      </c>
      <c r="Q121" s="146"/>
      <c r="R121" s="146">
        <f>SUM(R117:R119)</f>
        <v>4492563994</v>
      </c>
      <c r="T121" s="146">
        <f>SUM(T117:T119)</f>
        <v>360388041</v>
      </c>
      <c r="U121" s="146"/>
      <c r="V121" s="146">
        <f>SUM(V117:V119)</f>
        <v>673861382</v>
      </c>
      <c r="W121" s="147"/>
      <c r="X121" s="146">
        <f>SUM(X117:X119)</f>
        <v>585527449</v>
      </c>
      <c r="Y121" s="147"/>
      <c r="Z121" s="146">
        <f>SUM(Z117:Z119)</f>
        <v>1619776872</v>
      </c>
      <c r="AA121" s="146"/>
      <c r="AB121" s="146">
        <f>SUM(AB117:AB119)</f>
        <v>28250043949</v>
      </c>
      <c r="AC121" s="150"/>
      <c r="AD121" s="150"/>
      <c r="AE121" s="150"/>
      <c r="AF121" s="150"/>
      <c r="AG121" s="150"/>
      <c r="AH121" s="150"/>
      <c r="AI121" s="150"/>
      <c r="AJ121" s="150"/>
      <c r="AK121" s="150"/>
    </row>
    <row r="122" spans="2:37" s="149" customFormat="1" ht="21">
      <c r="B122" s="149" t="s">
        <v>250</v>
      </c>
      <c r="L122" s="151">
        <v>0</v>
      </c>
      <c r="M122" s="150"/>
      <c r="N122" s="151">
        <v>0</v>
      </c>
      <c r="O122" s="150"/>
      <c r="P122" s="151">
        <v>0</v>
      </c>
      <c r="Q122" s="150"/>
      <c r="R122" s="151">
        <f>'PL-T'!K33</f>
        <v>6935437788</v>
      </c>
      <c r="S122" s="150"/>
      <c r="T122" s="151">
        <v>0</v>
      </c>
      <c r="U122" s="150"/>
      <c r="V122" s="151">
        <v>0</v>
      </c>
      <c r="W122" s="150"/>
      <c r="X122" s="151">
        <v>0</v>
      </c>
      <c r="Y122" s="150"/>
      <c r="Z122" s="161">
        <f>SUM(T122:X122)</f>
        <v>0</v>
      </c>
      <c r="AA122" s="150"/>
      <c r="AB122" s="151">
        <f>SUM(Z122,L122:R122)</f>
        <v>6935437788</v>
      </c>
      <c r="AC122" s="150"/>
      <c r="AD122" s="150"/>
      <c r="AE122" s="150"/>
      <c r="AF122" s="150"/>
      <c r="AG122" s="150"/>
      <c r="AH122" s="150"/>
      <c r="AI122" s="150"/>
      <c r="AJ122" s="150"/>
      <c r="AK122" s="150"/>
    </row>
    <row r="123" spans="2:37" s="149" customFormat="1" ht="21">
      <c r="B123" s="149" t="s">
        <v>251</v>
      </c>
      <c r="L123" s="152">
        <v>0</v>
      </c>
      <c r="M123" s="146"/>
      <c r="N123" s="152">
        <v>0</v>
      </c>
      <c r="P123" s="152">
        <v>0</v>
      </c>
      <c r="Q123" s="157"/>
      <c r="R123" s="152">
        <v>0</v>
      </c>
      <c r="T123" s="152">
        <v>-59774927</v>
      </c>
      <c r="U123" s="157"/>
      <c r="V123" s="152">
        <v>0</v>
      </c>
      <c r="W123" s="147"/>
      <c r="X123" s="152">
        <v>0</v>
      </c>
      <c r="Y123" s="147"/>
      <c r="Z123" s="162">
        <f>SUM(T123:X123)</f>
        <v>-59774927</v>
      </c>
      <c r="AA123" s="147"/>
      <c r="AB123" s="152">
        <f>SUM(Z123,L123:R123)</f>
        <v>-59774927</v>
      </c>
      <c r="AC123" s="150"/>
      <c r="AD123" s="150"/>
      <c r="AE123" s="150"/>
      <c r="AF123" s="150"/>
      <c r="AG123" s="150"/>
      <c r="AH123" s="150"/>
      <c r="AI123" s="150"/>
      <c r="AJ123" s="150"/>
      <c r="AK123" s="150"/>
    </row>
    <row r="124" spans="2:37" s="149" customFormat="1" ht="21">
      <c r="B124" s="149" t="s">
        <v>252</v>
      </c>
      <c r="L124" s="146">
        <f>SUM(L122:L123)</f>
        <v>0</v>
      </c>
      <c r="M124" s="146"/>
      <c r="N124" s="146">
        <f>SUM(N122:N123)</f>
        <v>0</v>
      </c>
      <c r="P124" s="146">
        <f>SUM(P122:P123)</f>
        <v>0</v>
      </c>
      <c r="Q124" s="157"/>
      <c r="R124" s="146">
        <f>SUM(R122:R123)</f>
        <v>6935437788</v>
      </c>
      <c r="T124" s="146">
        <f>SUM(T122:T123)</f>
        <v>-59774927</v>
      </c>
      <c r="U124" s="157"/>
      <c r="V124" s="146">
        <f>SUM(V122:V123)</f>
        <v>0</v>
      </c>
      <c r="W124" s="147"/>
      <c r="X124" s="146">
        <f>SUM(X122:X123)</f>
        <v>0</v>
      </c>
      <c r="Y124" s="147"/>
      <c r="Z124" s="146">
        <f>SUM(Z122:Z123)</f>
        <v>-59774927</v>
      </c>
      <c r="AA124" s="147"/>
      <c r="AB124" s="146">
        <f>SUM(AB122:AB123)</f>
        <v>6875662861</v>
      </c>
      <c r="AC124" s="150"/>
      <c r="AD124" s="150"/>
      <c r="AE124" s="150"/>
      <c r="AF124" s="150"/>
      <c r="AG124" s="150"/>
      <c r="AH124" s="150"/>
      <c r="AI124" s="150"/>
      <c r="AJ124" s="150"/>
      <c r="AK124" s="150"/>
    </row>
    <row r="125" spans="2:37" s="149" customFormat="1" ht="21">
      <c r="B125" s="149" t="s">
        <v>51</v>
      </c>
      <c r="J125" s="185">
        <v>30</v>
      </c>
      <c r="L125" s="146">
        <v>0</v>
      </c>
      <c r="M125" s="146"/>
      <c r="N125" s="146">
        <v>0</v>
      </c>
      <c r="P125" s="146">
        <v>0</v>
      </c>
      <c r="Q125" s="157"/>
      <c r="R125" s="146">
        <v>-5575114450</v>
      </c>
      <c r="T125" s="146">
        <v>0</v>
      </c>
      <c r="U125" s="157"/>
      <c r="V125" s="146">
        <v>0</v>
      </c>
      <c r="W125" s="147"/>
      <c r="X125" s="146">
        <v>0</v>
      </c>
      <c r="Y125" s="147"/>
      <c r="Z125" s="146">
        <f>SUM(T125:Y125)</f>
        <v>0</v>
      </c>
      <c r="AA125" s="147"/>
      <c r="AB125" s="146">
        <f>SUM(Z125,L125:R125)</f>
        <v>-5575114450</v>
      </c>
      <c r="AC125" s="150"/>
      <c r="AD125" s="150"/>
      <c r="AE125" s="150"/>
      <c r="AF125" s="150"/>
      <c r="AG125" s="150"/>
      <c r="AH125" s="150"/>
      <c r="AI125" s="150"/>
      <c r="AJ125" s="150"/>
      <c r="AK125" s="150"/>
    </row>
    <row r="126" spans="2:37" s="149" customFormat="1" ht="21.75" thickBot="1">
      <c r="B126" s="145" t="s">
        <v>292</v>
      </c>
      <c r="C126" s="145"/>
      <c r="E126" s="145"/>
      <c r="L126" s="158">
        <f>SUM(L121,L124:L125)</f>
        <v>1549095654</v>
      </c>
      <c r="M126" s="146"/>
      <c r="N126" s="158">
        <f>SUM(N121,N124:N125)</f>
        <v>20418606952</v>
      </c>
      <c r="P126" s="158">
        <f>SUM(P121,P124:P125)</f>
        <v>170000477</v>
      </c>
      <c r="Q126" s="146"/>
      <c r="R126" s="158">
        <f>SUM(R121,R124:R125)</f>
        <v>5852887332</v>
      </c>
      <c r="T126" s="158">
        <f>SUM(T121,T124:T125)</f>
        <v>300613114</v>
      </c>
      <c r="U126" s="146"/>
      <c r="V126" s="158">
        <f>SUM(V121,V124:V125)</f>
        <v>673861382</v>
      </c>
      <c r="W126" s="147"/>
      <c r="X126" s="158">
        <f>SUM(X121,X124:X125)</f>
        <v>585527449</v>
      </c>
      <c r="Y126" s="147"/>
      <c r="Z126" s="158">
        <f>SUM(Z121,Z124:Z125)</f>
        <v>1560001945</v>
      </c>
      <c r="AA126" s="147"/>
      <c r="AB126" s="158">
        <f>SUM(AB121,AB124:AB125)</f>
        <v>29550592360</v>
      </c>
      <c r="AC126" s="150"/>
      <c r="AD126" s="150"/>
      <c r="AE126" s="150"/>
      <c r="AF126" s="150"/>
      <c r="AG126" s="150"/>
      <c r="AH126" s="150"/>
      <c r="AI126" s="150"/>
      <c r="AJ126" s="150"/>
      <c r="AK126" s="150"/>
    </row>
    <row r="127" spans="2:39" s="149" customFormat="1" ht="21.75" thickTop="1">
      <c r="B127" s="145"/>
      <c r="C127" s="145"/>
      <c r="E127" s="145"/>
      <c r="L127" s="163"/>
      <c r="M127" s="163"/>
      <c r="N127" s="146"/>
      <c r="O127" s="146"/>
      <c r="P127" s="146"/>
      <c r="R127" s="146"/>
      <c r="S127" s="146"/>
      <c r="T127" s="146"/>
      <c r="V127" s="146"/>
      <c r="W127" s="146"/>
      <c r="X127" s="146"/>
      <c r="Y127" s="146"/>
      <c r="Z127" s="146"/>
      <c r="AA127" s="147"/>
      <c r="AB127" s="146"/>
      <c r="AC127" s="147"/>
      <c r="AD127" s="146"/>
      <c r="AE127" s="150"/>
      <c r="AF127" s="150"/>
      <c r="AG127" s="150"/>
      <c r="AH127" s="150"/>
      <c r="AI127" s="150"/>
      <c r="AJ127" s="150"/>
      <c r="AK127" s="150"/>
      <c r="AL127" s="150"/>
      <c r="AM127" s="150"/>
    </row>
    <row r="128" spans="2:39" s="149" customFormat="1" ht="21">
      <c r="B128" s="149" t="s">
        <v>40</v>
      </c>
      <c r="C128" s="145"/>
      <c r="E128" s="145"/>
      <c r="L128" s="163"/>
      <c r="M128" s="163"/>
      <c r="N128" s="146"/>
      <c r="O128" s="146"/>
      <c r="P128" s="146"/>
      <c r="R128" s="146"/>
      <c r="S128" s="146"/>
      <c r="T128" s="146"/>
      <c r="V128" s="146"/>
      <c r="W128" s="146"/>
      <c r="X128" s="146"/>
      <c r="Y128" s="146"/>
      <c r="Z128" s="146"/>
      <c r="AA128" s="147"/>
      <c r="AB128" s="146"/>
      <c r="AC128" s="147"/>
      <c r="AD128" s="146"/>
      <c r="AE128" s="150"/>
      <c r="AF128" s="150"/>
      <c r="AG128" s="150"/>
      <c r="AH128" s="150"/>
      <c r="AI128" s="150"/>
      <c r="AJ128" s="150"/>
      <c r="AK128" s="150"/>
      <c r="AL128" s="150"/>
      <c r="AM128" s="150"/>
    </row>
    <row r="129" spans="3:39" s="149" customFormat="1" ht="21">
      <c r="C129" s="145"/>
      <c r="E129" s="145"/>
      <c r="L129" s="163"/>
      <c r="M129" s="163"/>
      <c r="N129" s="146"/>
      <c r="O129" s="146"/>
      <c r="P129" s="146"/>
      <c r="R129" s="146"/>
      <c r="S129" s="146"/>
      <c r="T129" s="146"/>
      <c r="V129" s="146"/>
      <c r="W129" s="146"/>
      <c r="X129" s="146"/>
      <c r="Y129" s="146"/>
      <c r="Z129" s="146"/>
      <c r="AA129" s="147"/>
      <c r="AB129" s="146"/>
      <c r="AC129" s="147"/>
      <c r="AD129" s="146"/>
      <c r="AE129" s="150"/>
      <c r="AF129" s="150"/>
      <c r="AG129" s="150"/>
      <c r="AH129" s="150"/>
      <c r="AI129" s="150"/>
      <c r="AJ129" s="150"/>
      <c r="AK129" s="150"/>
      <c r="AL129" s="150"/>
      <c r="AM129" s="150"/>
    </row>
    <row r="130" spans="3:39" s="149" customFormat="1" ht="21">
      <c r="C130" s="145"/>
      <c r="E130" s="145"/>
      <c r="L130" s="163"/>
      <c r="M130" s="163"/>
      <c r="N130" s="146"/>
      <c r="O130" s="146"/>
      <c r="P130" s="146"/>
      <c r="R130" s="146"/>
      <c r="S130" s="146"/>
      <c r="T130" s="146"/>
      <c r="V130" s="146"/>
      <c r="W130" s="146"/>
      <c r="X130" s="146"/>
      <c r="Y130" s="146"/>
      <c r="Z130" s="146"/>
      <c r="AA130" s="147"/>
      <c r="AB130" s="146"/>
      <c r="AC130" s="147"/>
      <c r="AD130" s="146"/>
      <c r="AE130" s="150"/>
      <c r="AF130" s="150"/>
      <c r="AG130" s="150"/>
      <c r="AH130" s="150"/>
      <c r="AI130" s="150"/>
      <c r="AJ130" s="150"/>
      <c r="AK130" s="150"/>
      <c r="AL130" s="150"/>
      <c r="AM130" s="150"/>
    </row>
    <row r="131" spans="3:39" s="149" customFormat="1" ht="21">
      <c r="C131" s="145"/>
      <c r="E131" s="145"/>
      <c r="L131" s="163"/>
      <c r="M131" s="163"/>
      <c r="N131" s="146"/>
      <c r="O131" s="146"/>
      <c r="P131" s="146"/>
      <c r="R131" s="146"/>
      <c r="S131" s="146"/>
      <c r="T131" s="146"/>
      <c r="V131" s="146"/>
      <c r="W131" s="146"/>
      <c r="X131" s="146"/>
      <c r="Y131" s="146"/>
      <c r="Z131" s="146"/>
      <c r="AA131" s="147"/>
      <c r="AB131" s="146"/>
      <c r="AC131" s="147"/>
      <c r="AD131" s="146"/>
      <c r="AE131" s="150"/>
      <c r="AF131" s="150"/>
      <c r="AG131" s="150"/>
      <c r="AH131" s="150"/>
      <c r="AI131" s="150"/>
      <c r="AJ131" s="150"/>
      <c r="AK131" s="150"/>
      <c r="AL131" s="150"/>
      <c r="AM131" s="150"/>
    </row>
    <row r="132" spans="3:39" s="149" customFormat="1" ht="21">
      <c r="C132" s="145"/>
      <c r="E132" s="145"/>
      <c r="L132" s="163"/>
      <c r="M132" s="163"/>
      <c r="N132" s="146"/>
      <c r="O132" s="146"/>
      <c r="P132" s="146"/>
      <c r="R132" s="146"/>
      <c r="S132" s="146"/>
      <c r="T132" s="146"/>
      <c r="V132" s="146"/>
      <c r="W132" s="146"/>
      <c r="X132" s="146"/>
      <c r="Y132" s="146"/>
      <c r="Z132" s="146"/>
      <c r="AA132" s="147"/>
      <c r="AB132" s="146"/>
      <c r="AC132" s="147"/>
      <c r="AD132" s="146"/>
      <c r="AE132" s="150"/>
      <c r="AF132" s="150"/>
      <c r="AG132" s="150"/>
      <c r="AH132" s="150"/>
      <c r="AI132" s="150"/>
      <c r="AJ132" s="150"/>
      <c r="AK132" s="150"/>
      <c r="AL132" s="150"/>
      <c r="AM132" s="150"/>
    </row>
    <row r="133" spans="3:39" s="149" customFormat="1" ht="21">
      <c r="C133" s="145"/>
      <c r="E133" s="145"/>
      <c r="L133" s="163"/>
      <c r="M133" s="163"/>
      <c r="N133" s="146"/>
      <c r="O133" s="146"/>
      <c r="P133" s="146"/>
      <c r="R133" s="146"/>
      <c r="S133" s="146"/>
      <c r="T133" s="146"/>
      <c r="V133" s="146"/>
      <c r="W133" s="146"/>
      <c r="X133" s="146"/>
      <c r="Y133" s="146"/>
      <c r="Z133" s="146"/>
      <c r="AA133" s="147"/>
      <c r="AB133" s="146"/>
      <c r="AC133" s="147"/>
      <c r="AD133" s="146"/>
      <c r="AE133" s="150"/>
      <c r="AF133" s="150"/>
      <c r="AG133" s="150"/>
      <c r="AH133" s="150"/>
      <c r="AI133" s="150"/>
      <c r="AJ133" s="150"/>
      <c r="AK133" s="150"/>
      <c r="AL133" s="150"/>
      <c r="AM133" s="150"/>
    </row>
    <row r="134" spans="3:39" s="149" customFormat="1" ht="21">
      <c r="C134" s="145"/>
      <c r="E134" s="145"/>
      <c r="L134" s="163"/>
      <c r="M134" s="163"/>
      <c r="N134" s="146"/>
      <c r="O134" s="146"/>
      <c r="P134" s="146"/>
      <c r="R134" s="146"/>
      <c r="S134" s="146"/>
      <c r="T134" s="146"/>
      <c r="V134" s="146"/>
      <c r="W134" s="146"/>
      <c r="X134" s="146"/>
      <c r="Y134" s="146"/>
      <c r="Z134" s="146"/>
      <c r="AA134" s="147"/>
      <c r="AB134" s="146"/>
      <c r="AC134" s="147"/>
      <c r="AD134" s="146"/>
      <c r="AE134" s="150"/>
      <c r="AF134" s="150"/>
      <c r="AG134" s="150"/>
      <c r="AH134" s="150"/>
      <c r="AI134" s="150"/>
      <c r="AJ134" s="150"/>
      <c r="AK134" s="150"/>
      <c r="AL134" s="150"/>
      <c r="AM134" s="150"/>
    </row>
    <row r="135" ht="27">
      <c r="AF135" s="196">
        <v>8</v>
      </c>
    </row>
  </sheetData>
  <sheetProtection/>
  <mergeCells count="10">
    <mergeCell ref="T98:V98"/>
    <mergeCell ref="N53:T53"/>
    <mergeCell ref="J55:L55"/>
    <mergeCell ref="T97:X97"/>
    <mergeCell ref="D7:Z7"/>
    <mergeCell ref="N8:X8"/>
    <mergeCell ref="N9:T9"/>
    <mergeCell ref="J11:L11"/>
    <mergeCell ref="D51:Z51"/>
    <mergeCell ref="N52:X52"/>
  </mergeCells>
  <printOptions/>
  <pageMargins left="0.46" right="0.37" top="0.75" bottom="0.36" header="0.3" footer="0.17"/>
  <pageSetup horizontalDpi="600" verticalDpi="600" orientation="landscape" paperSize="9" scale="55" r:id="rId1"/>
  <rowBreaks count="2" manualBreakCount="2">
    <brk id="45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asukyai</dc:creator>
  <cp:keywords/>
  <dc:description/>
  <cp:lastModifiedBy>Wanwimon Unanuya</cp:lastModifiedBy>
  <cp:lastPrinted>2017-02-28T15:22:29Z</cp:lastPrinted>
  <dcterms:created xsi:type="dcterms:W3CDTF">2002-04-23T15:36:06Z</dcterms:created>
  <dcterms:modified xsi:type="dcterms:W3CDTF">2017-02-28T15:24:12Z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B251 - Bs&amp;Pl_Thai and Eng_Q3'13.xls</vt:lpwstr>
  </property>
</Properties>
</file>