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80" yWindow="65431" windowWidth="9810" windowHeight="11760" activeTab="0"/>
  </bookViews>
  <sheets>
    <sheet name="BS&amp;PL Thai" sheetId="1" r:id="rId1"/>
    <sheet name="PL-T" sheetId="2" r:id="rId2"/>
    <sheet name="CEสำรองเผื่อเปลี่ยนแบบการใช้" sheetId="3" state="hidden" r:id="rId3"/>
    <sheet name="CE Thai" sheetId="4" r:id="rId4"/>
  </sheets>
  <externalReferences>
    <externalReference r:id="rId7"/>
    <externalReference r:id="rId8"/>
  </externalReferences>
  <definedNames>
    <definedName name="_xlnm.Print_Area" localSheetId="0">'BS&amp;PL Thai'!$A$1:$Q$167</definedName>
    <definedName name="_xlnm.Print_Area" localSheetId="3">'CE Thai'!$A$1:$AF$132</definedName>
    <definedName name="_xlnm.Print_Area" localSheetId="2">'CEสำรองเผื่อเปลี่ยนแบบการใช้'!$A$1:$X$85</definedName>
    <definedName name="_xlnm.Print_Area" localSheetId="1">'PL-T'!$A$1:$N$295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X64" authorId="0">
      <text>
        <r>
          <rPr>
            <sz val="8"/>
            <rFont val="Tahoma"/>
            <family val="2"/>
          </rPr>
          <t>Per Q3'07 FS total Equity after adj is 8,090,994 KB.</t>
        </r>
      </text>
    </comment>
  </commentList>
</comments>
</file>

<file path=xl/sharedStrings.xml><?xml version="1.0" encoding="utf-8"?>
<sst xmlns="http://schemas.openxmlformats.org/spreadsheetml/2006/main" count="973" uniqueCount="329">
  <si>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</si>
  <si>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</si>
  <si>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</si>
  <si>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</si>
  <si>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</si>
  <si>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</si>
  <si>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</si>
  <si>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</si>
  <si>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</si>
  <si>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</si>
  <si>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</si>
  <si>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</si>
  <si>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</si>
  <si>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</si>
  <si>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รวมรายได้</t>
  </si>
  <si>
    <t>กระแสเงินสดจากกิจกรรมดำเนินงาน</t>
  </si>
  <si>
    <t>กระแสเงินสดจากกิจกรรมลงทุน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</si>
  <si>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</si>
  <si>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</si>
  <si>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</si>
  <si>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ส่วนเกินมูลค่าหุ้นสามัญ</t>
  </si>
  <si>
    <t>ยังไม่ได้จัดสรร</t>
  </si>
  <si>
    <t>รวมค่าใช้จ่าย</t>
  </si>
  <si>
    <t>รวม</t>
  </si>
  <si>
    <t xml:space="preserve">รายได้ </t>
  </si>
  <si>
    <t xml:space="preserve">ค่าใช้จ่าย </t>
  </si>
  <si>
    <t>หมายเหตุ</t>
  </si>
  <si>
    <t>ที่ออกและ</t>
  </si>
  <si>
    <t>ชำระแล้ว</t>
  </si>
  <si>
    <t>งบกระแสเงินสด</t>
  </si>
  <si>
    <t>งบแสดงการเปลี่ยนแปลงส่วนของผู้ถือหุ้น</t>
  </si>
  <si>
    <t>จากกิจกรรมดำเนินงาน</t>
  </si>
  <si>
    <t>หนี้สูญและหนี้สงสัยจะสูญ</t>
  </si>
  <si>
    <t>งบการเงินรวม</t>
  </si>
  <si>
    <t>ส่วนของ</t>
  </si>
  <si>
    <t>ผู้ถือหุ้น</t>
  </si>
  <si>
    <t>ส่วนน้อย</t>
  </si>
  <si>
    <t>ส่วนของผู้ถือหุ้นส่วนน้อย</t>
  </si>
  <si>
    <t>ส่วนเกินทุน</t>
  </si>
  <si>
    <t>จำนวนหุ้นสามัญถัวเฉลี่ยถ่วงน้ำหนัก (หุ้น)</t>
  </si>
  <si>
    <t>หมายเหตุประกอบงบการเงินเป็นส่วนหนึ่งของงบการเงินนี้</t>
  </si>
  <si>
    <t>บริษัท กรุงเทพดุสิตเวชการ จำกัด (มหาชน) และบริษัทย่อย</t>
  </si>
  <si>
    <t>เงินสดและรายการเทียบเท่าเงินสด</t>
  </si>
  <si>
    <t>สินค้าคงเหลือ</t>
  </si>
  <si>
    <t>ค่าใช้จ่ายค้างจ่าย</t>
  </si>
  <si>
    <t>หนี้สินไม่หมุนเวียนอื่น</t>
  </si>
  <si>
    <t>กำไรสะสม</t>
  </si>
  <si>
    <t xml:space="preserve">รายได้อื่น </t>
  </si>
  <si>
    <t>ดอกเบี้ยรับ</t>
  </si>
  <si>
    <t>อื่น ๆ</t>
  </si>
  <si>
    <t xml:space="preserve">รวมรายได้อื่น </t>
  </si>
  <si>
    <t>เงินปันผลจ่าย</t>
  </si>
  <si>
    <t>รวมหนี้สินไม่หมุนเวียน</t>
  </si>
  <si>
    <t>-</t>
  </si>
  <si>
    <t>ตามกฎหมาย</t>
  </si>
  <si>
    <t>สำรอง</t>
  </si>
  <si>
    <t>(หน่วย : บาท)</t>
  </si>
  <si>
    <t>เงินให้กู้ยืมระยะยาวแก่กิจการที่เกี่ยวข้องกัน</t>
  </si>
  <si>
    <t xml:space="preserve">   ทุนจดทะเบียน  </t>
  </si>
  <si>
    <t xml:space="preserve">   ทุนออกจำหน่ายและชำระเต็มมูลค่าแล้ว </t>
  </si>
  <si>
    <t>จัดสรรแล้ว - สำรองตามกฎหมาย</t>
  </si>
  <si>
    <t>สินทรัพย์ดำเนินงานลดลง(เพิ่มขึ้น)</t>
  </si>
  <si>
    <t>สินทรัพย์หมุนเวียนอื่น</t>
  </si>
  <si>
    <t>สินทรัพย์ไม่หมุนเวียนอื่น</t>
  </si>
  <si>
    <t>หนี้สินดำเนินงานเพิ่มขึ้น(ลดลง)</t>
  </si>
  <si>
    <t>มูลค่าเงินลงทุน</t>
  </si>
  <si>
    <t>โอนไปสำรองตามกฎหมาย</t>
  </si>
  <si>
    <t>ปรับมูลค่ายุติธรรมของเงินลงทุน</t>
  </si>
  <si>
    <t>กำไรสุทธิสำหรับปี</t>
  </si>
  <si>
    <t>- 5 -</t>
  </si>
  <si>
    <t>- 6 -</t>
  </si>
  <si>
    <t>ส่วนเกินทุนจาก</t>
  </si>
  <si>
    <t>การเปลี่ยนแปลง</t>
  </si>
  <si>
    <t>เงินให้กู้ยืมระยะสั้นแก่กิจการที่เกี่ยวข้องกัน</t>
  </si>
  <si>
    <t>งบแสดงการเปลี่ยนแปลงส่วนของผู้ถือหุ้น (ต่อ)</t>
  </si>
  <si>
    <t>กรรมการ</t>
  </si>
  <si>
    <t>ยอดคงเหลือ ณ วันที่ 31 ธันวาคม 2549</t>
  </si>
  <si>
    <t>ผลต่างจากการปรับโครงสร้างการถือหุ้น</t>
  </si>
  <si>
    <t>หุ้นกู้แปลงสภาพ - องค์ประกอบที่เป็นทุน</t>
  </si>
  <si>
    <t>หุ้นกู้</t>
  </si>
  <si>
    <t>ผลต่างจากการ</t>
  </si>
  <si>
    <t xml:space="preserve">แปลงสภาพ - </t>
  </si>
  <si>
    <t>จัดสรรแล้ว -</t>
  </si>
  <si>
    <t>ส่วนเกินมูลค่า</t>
  </si>
  <si>
    <t>จากการตีราคา</t>
  </si>
  <si>
    <t>ปรับโครงสร้าง</t>
  </si>
  <si>
    <t>องค์ประกอบ</t>
  </si>
  <si>
    <t>หุ้นสามัญ</t>
  </si>
  <si>
    <t>การถือหุ้น</t>
  </si>
  <si>
    <t>ที่เป็นทุน</t>
  </si>
  <si>
    <t>เพิ่มทุน - หุ้นสามัญ</t>
  </si>
  <si>
    <t>ส่วนเกินมูลค่าหุ้น</t>
  </si>
  <si>
    <t xml:space="preserve">เงินปันผลจ่าย </t>
  </si>
  <si>
    <t>เงินกู้ยืมระยะสั้นจากกิจการที่เกี่ยวข้องกัน</t>
  </si>
  <si>
    <t>ของบริษัทย่อย</t>
  </si>
  <si>
    <t>ผลต่างจากการแปลงค่างบการเงิน</t>
  </si>
  <si>
    <t>แปลงค่างบการเงิน</t>
  </si>
  <si>
    <t>สำหรับปีสิ้นสุดวันที่ 31 ธันวาคม 2550 และ 2549</t>
  </si>
  <si>
    <t>ยอดคงเหลือ ณ วันที่ 31 ธันวาคม 2550</t>
  </si>
  <si>
    <t>ยอดคงเหลือ ณ วันที่ 31 ธันวาคม 2548 - ตามที่รายงานไว้เดิม</t>
  </si>
  <si>
    <t>ผลสะสมจากการเปลี่ยนแปลงนโยบายการบัญชีเกี่ยวกับ</t>
  </si>
  <si>
    <t xml:space="preserve">     การบันทึกอาคาร</t>
  </si>
  <si>
    <t>ยอดคงเหลือ ณ วันที่ 31 ธันวาคม 2548 - หลังปรับปรุง</t>
  </si>
  <si>
    <t>การแปลงสภาพหุ้นกู้</t>
  </si>
  <si>
    <t>กำไรสุทธิสำหรับปี(ปรับปรุงใหม่)</t>
  </si>
  <si>
    <t>งบการเงินเฉพาะกิจการ</t>
  </si>
  <si>
    <t xml:space="preserve">     การบันทึกเงินลงทุนในบริษัทย่อยและบริษัทร่วม</t>
  </si>
  <si>
    <t>ผลสะสมจากการเปลี่ยนแปลงนโยบายบัญชีเกี่ยวกับ</t>
  </si>
  <si>
    <t>ส่วนของผู้ถือหุ้นส่วนน้อยในกำไรสุทธิสำหรับปี - หลังปรับปรุง</t>
  </si>
  <si>
    <t>ยอดคงเหลือ ณ วันที่ 31 ธันวาคม 2549 - หลังปรับปรุง</t>
  </si>
  <si>
    <t>เงินปันผลรับ</t>
  </si>
  <si>
    <t>ที่ดินและอาคาร</t>
  </si>
  <si>
    <t>ส่วนเกินทุนจากการตีราคาที่ดิน</t>
  </si>
  <si>
    <t>ที่ดิน</t>
  </si>
  <si>
    <t>ส่วนแบ่งกำไรจากเงินลงทุนในบริษัทร่วม</t>
  </si>
  <si>
    <t>ยอดคงเหลือ ณ วันที่ 31 ธันวาคม 2549 - ตามที่รายงานไว้เดิม</t>
  </si>
  <si>
    <t>เงินลงทุนในบริษัทร่วม</t>
  </si>
  <si>
    <t>3</t>
  </si>
  <si>
    <t>ค่าความนิยม</t>
  </si>
  <si>
    <t>อื่นๆ</t>
  </si>
  <si>
    <t>ค่าใช้จ่ายในการบริหาร</t>
  </si>
  <si>
    <t>ค่าใช้จ่ายทางการเงิน</t>
  </si>
  <si>
    <t>รวมส่วนของ</t>
  </si>
  <si>
    <t>ค่าใช้จ่ายดอกเบี้ย</t>
  </si>
  <si>
    <t>เงินสดจากกิจกรรมดำเนินงาน</t>
  </si>
  <si>
    <t>จ่ายดอกเบี้ย</t>
  </si>
  <si>
    <t>รายได้ดอกเบี้ยรับ</t>
  </si>
  <si>
    <t>เงินสดจ่ายซื้อที่ดิน อาคาร และอุปกรณ์</t>
  </si>
  <si>
    <t xml:space="preserve">ข้อมูลเพิ่มเติมประกอบกระแสเงินสด </t>
  </si>
  <si>
    <t>รายการที่ไม่ใช่เงินสด</t>
  </si>
  <si>
    <t>รายได้ค่ารักษาพยาบาล</t>
  </si>
  <si>
    <t>ค่าเสื่อมราคาและค่าตัดจำหน่าย</t>
  </si>
  <si>
    <t>รับชำระเงินให้กู้ยืมระยะยาวแก่กิจการที่เกี่ยวข้องกัน</t>
  </si>
  <si>
    <t>รายการตัดบัญชีสินทรัพย์</t>
  </si>
  <si>
    <t>เงินสดจ่ายชำระเจ้าหนี้สัญญาเช่าการเงิน</t>
  </si>
  <si>
    <t>สินทรัพย์ซื้อภายใต้สัญญาเช่าการเงิน</t>
  </si>
  <si>
    <t>เงินสดจ่ายชำระคืนเงินกู้ยืมระยะยาวจากสถาบันการเงิน</t>
  </si>
  <si>
    <t>รายได้เงินปันผลรับ</t>
  </si>
  <si>
    <t>กำไรก่อนส่วนแบ่งกำไรจากเงินลงทุนในบริษัทร่วม</t>
  </si>
  <si>
    <t>1</t>
  </si>
  <si>
    <t>เงินกู้ยืมระยะยาวจากสถาบันการเงิน - สุทธิจาก</t>
  </si>
  <si>
    <t xml:space="preserve">   ส่วนที่ถึงกำหนดชำระภายในหนึ่งปี</t>
  </si>
  <si>
    <t>หนี้สินตามสัญญาเช่าการเงิน - สุทธิจาก</t>
  </si>
  <si>
    <t>หนี้สินและส่วนของผู้ถือหุ้น (ต่อ)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</si>
  <si>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</si>
  <si>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</si>
  <si>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เงินสดสุทธิได้มาจากกิจกรรมดำเนินงาน</t>
  </si>
  <si>
    <t>ส่วนของหุ้นกู้ที่ถึงกำหนดชำระภายในหนึ่งปี</t>
  </si>
  <si>
    <t>หุ้นกู้ - สุทธิจากส่วนที่ถึงกำหนดชำระภายในหนึ่งปี</t>
  </si>
  <si>
    <t>งบแสดงฐานะการเงิน</t>
  </si>
  <si>
    <t>อสังหาริมทรัพย์เพื่อการลงทุน</t>
  </si>
  <si>
    <t>งบแสดงฐานะการเงิน (ต่อ)</t>
  </si>
  <si>
    <t>ภาษีเงินได้ค้างจ่าย</t>
  </si>
  <si>
    <t>สำรองผลประโยชน์ระยะยาวของพนักงาน</t>
  </si>
  <si>
    <t>องค์ประกอบอื่นของส่วนของผู้ถือหุ้น</t>
  </si>
  <si>
    <t>ส่วนของผู้มีส่วนได้เสียที่ไม่มีอำนาจควบคุมของบริษัทย่อย</t>
  </si>
  <si>
    <t>ส่วนที่เป็นของผู้มีส่วนได้เสียที่ไม่มีอำนาจควบคุมของบริษัทย่อย</t>
  </si>
  <si>
    <t>งบกำไรขาดทุนเบ็ดเสร็จ</t>
  </si>
  <si>
    <t>กำไรขาดทุนเบ็ดเสร็จอื่น:</t>
  </si>
  <si>
    <t>การแบ่งปันกำไรขาดทุนเบ็ดเสร็จรวม</t>
  </si>
  <si>
    <t>กำไรขาดทุนเบ็ดเสร็จอื่น</t>
  </si>
  <si>
    <t>รวมองค์ประกอบ</t>
  </si>
  <si>
    <t>ของผู้ถือหุ้น</t>
  </si>
  <si>
    <t>อื่นของส่วน</t>
  </si>
  <si>
    <t>เงินสดรับจากการออกหุ้นกู้</t>
  </si>
  <si>
    <t>แปลงค่า</t>
  </si>
  <si>
    <t>ผู้มีส่วนได้เสีย</t>
  </si>
  <si>
    <t>ที่ไม่มี</t>
  </si>
  <si>
    <t>อำนาจควบคุม</t>
  </si>
  <si>
    <t>จากการวัด</t>
  </si>
  <si>
    <t>หลักทรัพย์เผื่อขาย</t>
  </si>
  <si>
    <t>มูลค่าเงินลงทุนใน</t>
  </si>
  <si>
    <t xml:space="preserve">เงินลงทุนชั่วคราว </t>
  </si>
  <si>
    <t>ส่วนแบ่งกำไรขาดทุนเบ็ดเสร็จอื่นของบริษัทร่วม</t>
  </si>
  <si>
    <t>เงินฝากระยะยาวกับสถาบันการเงิน</t>
  </si>
  <si>
    <t>เงินฝากสถาบันการเงินที่มีภาระค้ำประกัน</t>
  </si>
  <si>
    <t>รายได้จากการจำหน่ายสินค้าและอาหาร</t>
  </si>
  <si>
    <t>งบกระแสเงินสด (ต่อ)</t>
  </si>
  <si>
    <t>รวมส่วนของผู้ถือหุ้นของบริษัทฯ</t>
  </si>
  <si>
    <t>ส่วนที่เป็นของผู้ถือหุ้นของบริษัทฯ</t>
  </si>
  <si>
    <t>ส่วนของผู้ถือหุ้นของบริษัทฯ</t>
  </si>
  <si>
    <t>ของบริษัทฯ</t>
  </si>
  <si>
    <t>กำไรจากการดำเนินงานก่อนการเปลี่ยนแปลงในสินทรัพย์</t>
  </si>
  <si>
    <t>และหนี้สินดำเนินงาน</t>
  </si>
  <si>
    <t>ต้นทุนค่ารักษาพยาบาลและต้นทุนขาย</t>
  </si>
  <si>
    <t>การแบ่งปันกำไร</t>
  </si>
  <si>
    <t>ค่าใช้จ่ายผลประโยชน์ระยะยาวของพนักงาน</t>
  </si>
  <si>
    <t>เงินสดจ่ายซื้อเงินลงทุนในบริษัทย่อย บริษัทร่วม และบริษัทอื่น</t>
  </si>
  <si>
    <t>เงินสดจ่ายซื้อสิทธิการเช่า</t>
  </si>
  <si>
    <t>เงินปันผลค้างรับ</t>
  </si>
  <si>
    <t>เงินสดรับจากการขอคืนภาษี</t>
  </si>
  <si>
    <t>เงินให้กู้ยืมระยะยาวแก่กิจการที่เกี่ยวข้องกันเพิ่มขึ้น</t>
  </si>
  <si>
    <t>เงินสดจ่ายซื้อสินทรัพย์ไม่มีตัวตน</t>
  </si>
  <si>
    <t>ของบริษัทร่วม</t>
  </si>
  <si>
    <t>กำไรต่อหุ้นขั้นพื้นฐาน</t>
  </si>
  <si>
    <t>ลูกหนี้การค้าและลูกหนี้อื่น</t>
  </si>
  <si>
    <t>เจ้าหนี้การค้าและเจ้าหนี้อื่น</t>
  </si>
  <si>
    <t>เงินสดจ่ายซื้ออสังหาริมทรัพย์เพื่อการลงทุน</t>
  </si>
  <si>
    <t xml:space="preserve">เงินลงทุนในบริษัทย่อย </t>
  </si>
  <si>
    <t xml:space="preserve">เงินลงทุนระยะยาวอื่น </t>
  </si>
  <si>
    <t xml:space="preserve">ที่ดิน อาคาร และอุปกรณ์ </t>
  </si>
  <si>
    <t>สินทรัพย์ไม่มีตัวตน</t>
  </si>
  <si>
    <t xml:space="preserve">สินทรัพย์ไม่หมุนเวียนอื่น </t>
  </si>
  <si>
    <t xml:space="preserve">สิทธิการเช่า </t>
  </si>
  <si>
    <t>งบการเงินที่เป็น</t>
  </si>
  <si>
    <t>เงินตราต่างประเทศ</t>
  </si>
  <si>
    <t>ส่วนแบ่ง</t>
  </si>
  <si>
    <t>องค์ประกอบอื่น</t>
  </si>
  <si>
    <t>เงินลงทุนที่สูงกว่า</t>
  </si>
  <si>
    <t>มูลค่าตามบัญชีของ</t>
  </si>
  <si>
    <t>บริษัทย่อย</t>
  </si>
  <si>
    <t>เงินปันผลค้างรับ - กิจการที่เกี่ยวข้องกัน</t>
  </si>
  <si>
    <t>ส่วนแบ่งดอกเบี้ยจ่ายสำหรับหุ้นกู้แปลงสภาพ</t>
  </si>
  <si>
    <t xml:space="preserve">   ที่ถือเป็นตราสารทุนของบริษัทร่วม</t>
  </si>
  <si>
    <t>กระแสเงินสดสุทธิจากกิจกรรมจัดหาเงิน</t>
  </si>
  <si>
    <t xml:space="preserve">   จากสถาบันการเงิน</t>
  </si>
  <si>
    <t>ส่วนของหนี้สินตามสัญญาเช่าการเงินที่ถึงกำหนดชำระ</t>
  </si>
  <si>
    <t xml:space="preserve">   ภายในหนึ่งปี</t>
  </si>
  <si>
    <t>ผลต่างของอัตราแลกเปลี่ยนจากการแปลงค่างบการเงินที่เป็น</t>
  </si>
  <si>
    <t xml:space="preserve">   เงินตราต่างประเทศ</t>
  </si>
  <si>
    <t>เงินสดจ่ายซื้อเงินลงทุนในบริษัทย่อยจากผู้มีส่วนได้เสีย</t>
  </si>
  <si>
    <t xml:space="preserve">   ที่ไม่มีอำนาจควบคุม</t>
  </si>
  <si>
    <t xml:space="preserve">   ในบริษัทย่อย</t>
  </si>
  <si>
    <t>ส่วนของผู้มีส่วนได้เสียที่ไม่มีอำนาจควบคุม</t>
  </si>
  <si>
    <t xml:space="preserve">   ลดลงจากการจ่ายเงินปันผลของบริษัทย่อย</t>
  </si>
  <si>
    <t>ในหลักทรัพย์</t>
  </si>
  <si>
    <t>เผื่อขาย</t>
  </si>
  <si>
    <t>การเปลี่ยนแปลงส่วนของผู้มีส่วนได้เสียที่</t>
  </si>
  <si>
    <t xml:space="preserve">   ไม่มีอำนาจควบคุมจากการซื้อเงินลงทุน</t>
  </si>
  <si>
    <t>ของส่วนของ</t>
  </si>
  <si>
    <t>เงินสดรับจากเงินเบิกเกินบัญชีและเงินกู้ยืมระยะสั้น</t>
  </si>
  <si>
    <t>เงินสดจ่ายเงินเบิกเกินบัญชีและเงินกู้ยืมระยะสั้น</t>
  </si>
  <si>
    <t>กระแสเงินสดจากกิจกรรมดำเนินงาน (ต่อ)</t>
  </si>
  <si>
    <t>ณ วันที่</t>
  </si>
  <si>
    <t>หนี้สินภาษีเงินได้รอตัดบัญชี</t>
  </si>
  <si>
    <t>เงินสดจ่ายชำระไถ่ถอนหุ้นกู้</t>
  </si>
  <si>
    <t xml:space="preserve">    ค่าใช้จ่ายทางการเงินและค่าใช้จ่ายภาษีเงินได้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</si>
  <si>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</si>
  <si>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</si>
  <si>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</si>
  <si>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ขาดทุนจากการด้อยค่าของเงินลงทุน</t>
  </si>
  <si>
    <t>ปรับรายการที่กระทบกำไรก่อนค่าใช้จ่ายภาษีเงินได้เป็นเงินสดรับ(จ่าย)</t>
  </si>
  <si>
    <t>เงินสดสุทธิได้มาจาก(ใช้ไปใน)กิจกรรมจัดหาเงิน</t>
  </si>
  <si>
    <t>ที่ดินที่ยังไม่ได้ใช้เพื่อการดำเนินงาน</t>
  </si>
  <si>
    <t>กำไรจากการปรับมูลค่ายุติธรรมของเงินลงทุน</t>
  </si>
  <si>
    <t>เงินปันผลจ่ายของบริษัทย่อยแก่ผู้ถือหุ้นที่ไม่มีอำนาจควบคุม</t>
  </si>
  <si>
    <t>เงินสดรับจากเงินกู้ยืมระยะยาวจากสถาบันการเงิน</t>
  </si>
  <si>
    <t>ขาดทุน(กำไร)จากอัตราแลกเปลี่ยนที่ยังไม่เกิดขึ้นจริง</t>
  </si>
  <si>
    <t xml:space="preserve">หุ้นสามัญ 15,490,956,540 หุ้น มูลค่าหุ้นละ 0.1 บาท </t>
  </si>
  <si>
    <t>เงินเบิกเกินบัญชีธนาคารและเงินกู้ยืมระยะสั้น</t>
  </si>
  <si>
    <t>กำไรส่วนที่เป็นของผู้ถือหุ้นของบริษัทฯ</t>
  </si>
  <si>
    <t xml:space="preserve">หุ้นสามัญ 16,497,868,714 หุ้น มูลค่าหุ้นละ 0.1 บาท </t>
  </si>
  <si>
    <t>ขาดทุนจากการด้อยค่าของสินทรัพย์</t>
  </si>
  <si>
    <t>เงินสดรับจากการออกหุ้นกู้แปลงสภาพ</t>
  </si>
  <si>
    <t>ค่าใช้จ่ายวันหยุดพนักงาน</t>
  </si>
  <si>
    <t>เงินกู้ยืมระยะสั้น</t>
  </si>
  <si>
    <t>แปลงเงินให้กู้ยืมระยะยาวแก่บริษัทย่อยเป็นเงินลงทุนในบริษัทย่อย</t>
  </si>
  <si>
    <t>หุ้นกู้แปลงสภาพ-องค์ประกอบที่เป็นหนี้สิน</t>
  </si>
  <si>
    <t xml:space="preserve">   ที่ดินที่ยังไม่ได้ใช้เพื่อการดำเนินงาน</t>
  </si>
  <si>
    <t>31 ธันวาคม 2557</t>
  </si>
  <si>
    <t>ยอดคงเหลือ ณ วันที่ 31 ธันวาคม 2557</t>
  </si>
  <si>
    <t>(หน่วย: บาท)</t>
  </si>
  <si>
    <t>กำไรสำหรับปี</t>
  </si>
  <si>
    <t>กำไรขาดทุนเบ็ดเสร็จอื่นสำหรับปี</t>
  </si>
  <si>
    <t>กำไรขาดทุนเบ็ดเสร็จรวมสำหรับปี</t>
  </si>
  <si>
    <t>4</t>
  </si>
  <si>
    <t>5</t>
  </si>
  <si>
    <t>9</t>
  </si>
  <si>
    <t>กำไรจากการปรับมูลค่ายุติธรรมของอสังหาริมทรัพย์เพื่อการลงทุน</t>
  </si>
  <si>
    <t>เงินลงทุนชั่วคราวลดลง (เพิ่มขึ้น)</t>
  </si>
  <si>
    <t>เงินกู้ยืมระยะสั้นจากกิจการที่เกี่ยวข้องกันเพิ่มขึ้น (ลดลง)</t>
  </si>
  <si>
    <t>เจ้าหนี้ค่าซื้อที่ดิน อาคารและอุปกรณ์เพิ่มขึ้น (ลดลง)</t>
  </si>
  <si>
    <t>เจ้าหนี้ค่าก่อสร้างและเงินประกันผลงานเพิ่มขึ้น (ลดลง)</t>
  </si>
  <si>
    <t>ดอกเบี้ยรับและกำไรจากการขายเงินลงทุนชั่วคราว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</si>
  <si>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</si>
  <si>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</si>
  <si>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รายได้ค่าบัตรสมาชิกรอตัดบัญชีส่วนที่เป็นหนี้สินหมุนเวียน</t>
  </si>
  <si>
    <t>รายได้ค่าบัตรสมาชิกรอตัดบัญชีส่วนที่เป็นหนี้สินไม่หมุนเวียน</t>
  </si>
  <si>
    <t>สำรอง(โอนกลับ)สินค้าเสื่อมสภาพ</t>
  </si>
  <si>
    <t>รายได้ค่าบัตรสมาชิกรอตัดบัญชีตัดจ่าย</t>
  </si>
  <si>
    <t>รายได้ค่าบัตรสมาชิกรอตัดบัญชี</t>
  </si>
  <si>
    <t>โอนกลับส่วนเกินทุนจากการตีราคาที่ดินที่ยังไม่ได้ใช้เพื่อการดำเนินงาน</t>
  </si>
  <si>
    <t>โอนส่วนเกินทุนจากการตีราคาที่ดินไปยังกำไรสะสมจากการจำหน่าย</t>
  </si>
  <si>
    <t>ค่าใช้จ่ายในการออกหุ้นกู้และหุ้นกู้แปลงสภาพตัดจำหน่าย</t>
  </si>
  <si>
    <t>เงินสดรับจากเงินกู้ยืมระยะสั้น</t>
  </si>
  <si>
    <t>จ่ายภาษีเงินได้</t>
  </si>
  <si>
    <t>เงินสดและรายการเทียบเท่าเงินสดเพิ่มขึ้น(ลดลง)สุทธิ</t>
  </si>
  <si>
    <t>ณ วันที่ 31 ธันวาคม 2558</t>
  </si>
  <si>
    <t>31 ธันวาคม 2558</t>
  </si>
  <si>
    <t>สำหรับปีสิ้นสุดวันที่ 31 ธันวาคม 2558</t>
  </si>
  <si>
    <t>ยอดคงเหลือ ณ วันที่ 31 ธันวาคม 2558</t>
  </si>
  <si>
    <t xml:space="preserve">สำหรับปีสิ้นสุดวันที่ 31 ธันวาคม 2558 </t>
  </si>
  <si>
    <t>1 มกราคม 2557</t>
  </si>
  <si>
    <t>(ปรับปรุงใหม่)</t>
  </si>
  <si>
    <t>ยอดคงเหลือ ณ วันที่ 31 ธันวาคม 2556</t>
  </si>
  <si>
    <t>ผลสะสมจากการเปลี่ยนแปลงนโยบาย</t>
  </si>
  <si>
    <t xml:space="preserve">  การบัญชี</t>
  </si>
  <si>
    <t xml:space="preserve">  - ตามที่รายงานไว้เดิม</t>
  </si>
  <si>
    <t xml:space="preserve">  - หลังการปรับปรุงใหม่</t>
  </si>
  <si>
    <t>ยอดคงเหลือ ณ วันที่ 31 ธันวาคม 2557 - หลังการปรับปรุงใหม่</t>
  </si>
  <si>
    <t>กำไรสำหรับปี - ปรับปรุงใหม่</t>
  </si>
  <si>
    <t>กำไรขาดทุนเบ็ดเสร็จอื่นสำหรับปี - ปรับปรุงใหม่</t>
  </si>
  <si>
    <t>(1 มกราคม 2557: หุ้นสามัญ 1,549,095,654 หุ้น มูลค่าหุ้นละ 1 บาท)</t>
  </si>
  <si>
    <t xml:space="preserve">(1 มกราคม 2557: หุ้นสามัญ 1,700,004,771 หุ้น มูลค่าหุ้นละ 1 บาท) </t>
  </si>
  <si>
    <t xml:space="preserve">รายการที่จะถูกบันทึกในส่วนของกำไรหรือขาดทุนในภายหลัง </t>
  </si>
  <si>
    <t>หลักทรัพย์เผื่อขาย - สุทธิจากภาษีเงินได้</t>
  </si>
  <si>
    <t>- สุทธิจากภาษีเงินได้</t>
  </si>
  <si>
    <t xml:space="preserve">รายการที่จะไม่ถูกบันทึกในส่วนของกำไรหรือขาดทุนในภายหลัง </t>
  </si>
  <si>
    <t xml:space="preserve">   หลักคณิตศาสตร์ประกันภัย - สุทธิจากภาษีเงินได้</t>
  </si>
  <si>
    <t>ผลกำไรจากการตีราคาที่ดิน - สุทธิจากภาษีเงินได้</t>
  </si>
  <si>
    <t>ผลขาดทุนจากการประมาณการตาม</t>
  </si>
  <si>
    <t>ผลกำไรจากการวัดมูลค่าเงินลงทุนใน</t>
  </si>
  <si>
    <t xml:space="preserve">   ไม่มีอำนาจควบคุมจากการซื้อและขาย</t>
  </si>
  <si>
    <t xml:space="preserve">   เงินลงทุนในบริษัทย่อย</t>
  </si>
  <si>
    <t>กำไรจากการจำหน่ายเงินลงทุนในบริษัทย่อยและบริษัทร่วม</t>
  </si>
  <si>
    <t>กำไรจากการจำหน่ายที่ดิน อาคาร และอุปกรณ์และ</t>
  </si>
  <si>
    <t>เงินฝากสถาบันการเงินที่มีภาระค้ำประกันเพิ่มขึ้น</t>
  </si>
  <si>
    <t>เงินฝากระยะยาวสถาบันการเงินลดลง</t>
  </si>
  <si>
    <t>เงินสดรับจากการจำหน่ายเงินลงทุนในบริษัทย่อยและบริษัทร่วม</t>
  </si>
  <si>
    <t>เงินสดรับจากการจำหน่ายเงินลงทุนระยะยาวอื่น</t>
  </si>
  <si>
    <t>เงินสดรับสุทธิจากการจำหน่ายที่ดิน อาคาร และอุปกรณ์</t>
  </si>
  <si>
    <t>เงินสดรับสุทธิจากการจำหน่ายที่ดินและอาคารที่ยังไม่ได้ใช้เพื่อการดำเนินงาน</t>
  </si>
  <si>
    <t>เงินให้กู้ยืมระยะสั้นแก่กิจการที่เกี่ยวข้องกันลดลง(เพิ่มขึ้น)</t>
  </si>
  <si>
    <t>เงินสดสุทธิได้มาจาก(ใช้ไปใน)กิจกรรมลงทุน</t>
  </si>
  <si>
    <t>10, 11, 12</t>
  </si>
  <si>
    <t>12, 23</t>
  </si>
  <si>
    <t>14, 15, 16</t>
  </si>
  <si>
    <t xml:space="preserve">ออกหุ้นกู้แปลงสภาพ - องค์ประกอบที่เป็นทุน </t>
  </si>
  <si>
    <t>12, 21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</si>
</sst>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t&quot;£&quot;#,##0_);\(\t&quot;£&quot;#,##0\)"/>
    <numFmt numFmtId="183" formatCode="\t&quot;£&quot;#,##0_);[Red]\(\t&quot;£&quot;#,##0\)"/>
    <numFmt numFmtId="184" formatCode="\t&quot;£&quot;#,##0.00_);\(\t&quot;£&quot;#,##0.00\)"/>
    <numFmt numFmtId="185" formatCode="\t&quot;£&quot;#,##0.00_);[Red]\(\t&quot;£&quot;#,##0.00\)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#,##0\ ;\(#,##0\)"/>
    <numFmt numFmtId="191" formatCode="_(* #,##0_);_(* \(#,##0\);_(* &quot;-&quot;??_);_(@_)"/>
    <numFmt numFmtId="192" formatCode="#,##0.0\ ;\(#,##0.0\)"/>
    <numFmt numFmtId="193" formatCode="_(* #,##0_);_(* \(#,##0\);_(* &quot; -    &quot;_);_(@_)"/>
    <numFmt numFmtId="194" formatCode="0.0%"/>
    <numFmt numFmtId="195" formatCode="dd\-mmm\-yy_)"/>
    <numFmt numFmtId="196" formatCode="0.00_)"/>
    <numFmt numFmtId="197" formatCode="#,##0.00\ &quot;F&quot;;\-#,##0.00\ &quot;F&quot;"/>
    <numFmt numFmtId="198" formatCode="#,##0.0;[Red]\-#,##0.0"/>
    <numFmt numFmtId="199" formatCode="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_(* #,##0.0_);_(* \(#,##0.0\);_(* &quot;-&quot;??_);_(@_)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00000"/>
    <numFmt numFmtId="212" formatCode="_(* #,##0.0_);_(* \(#,##0.0\);_(* &quot;-&quot;_);_(@_)"/>
    <numFmt numFmtId="213" formatCode="_(* #,##0.00_);_(* \(#,##0.00\);_(* &quot;-&quot;_);_(@_)"/>
    <numFmt numFmtId="214" formatCode="_([$€-2]\ * #,##0.00_);_([$€-2]\ * \(#,##0.00\);_([$€-2]\ * &quot;-&quot;??_);_(@_)"/>
    <numFmt numFmtId="215" formatCode="#,##0.0_);\(#,##0.0\)"/>
    <numFmt numFmtId="216" formatCode="#,##0.00_ ;\-#,##0.00\ "/>
    <numFmt numFmtId="217" formatCode="#,##0.00\ ;\(#,##0.00\)"/>
    <numFmt numFmtId="218" formatCode="#,##0.0_);[Red]\(#,##0.0\)"/>
    <numFmt numFmtId="219" formatCode="#,##0;\(#,##0\)"/>
    <numFmt numFmtId="220" formatCode="_(* #,##0.000_);_(* \(#,##0.000\);_(* &quot;-&quot;_);_(@_)"/>
    <numFmt numFmtId="221" formatCode="_(* #,##0.0000_);_(* \(#,##0.0000\);_(* &quot;-&quot;??_);_(@_)"/>
    <numFmt numFmtId="222" formatCode="#,##0.000_);\(#,##0.000\)"/>
    <numFmt numFmtId="223" formatCode="_(* #,##0.0_);_(* \(#,##0.0\);_(* &quot;-&quot;?_);_(@_)"/>
    <numFmt numFmtId="224" formatCode="#,##0.00000_);\(#,##0.00000\)"/>
  </numFmts>
  <fonts count="56">
    <font>
      <sz val="15"/>
      <name val="Angsana New"/>
      <family val="1"/>
    </font>
    <font>
      <sz val="10"/>
      <name val="Arial"/>
      <family val="0"/>
    </font>
    <font>
      <sz val="11"/>
      <name val="Calibri"/>
      <family val="2"/>
    </font>
    <font>
      <sz val="14"/>
      <name val="Angsana New"/>
      <family val="1"/>
    </font>
    <font>
      <sz val="10"/>
      <name val="ApFont"/>
      <family val="0"/>
    </font>
    <font>
      <sz val="13"/>
      <name val="Angsana New"/>
      <family val="1"/>
    </font>
    <font>
      <b/>
      <sz val="13"/>
      <name val="Angsana New"/>
      <family val="1"/>
    </font>
    <font>
      <i/>
      <sz val="13"/>
      <name val="Angsana New"/>
      <family val="1"/>
    </font>
    <font>
      <sz val="8"/>
      <name val="Tahoma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4"/>
      <name val="Angsana New"/>
      <family val="1"/>
    </font>
    <font>
      <u val="single"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6"/>
      <name val="Angsana New"/>
      <family val="1"/>
    </font>
    <font>
      <i/>
      <sz val="14"/>
      <name val="Angsana New"/>
      <family val="1"/>
    </font>
    <font>
      <b/>
      <i/>
      <sz val="14"/>
      <name val="Angsana New"/>
      <family val="1"/>
    </font>
    <font>
      <sz val="19"/>
      <name val="Angsana New"/>
      <family val="1"/>
    </font>
    <font>
      <sz val="20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b/>
      <sz val="10"/>
      <color theme="0"/>
      <name val="Arial"/>
      <family val="2"/>
    </font>
    <font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theme="1"/>
      <name val="Angsana New"/>
      <family val="1"/>
    </font>
    <font>
      <b/>
      <sz val="8"/>
      <name val="Angsan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5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9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5" fontId="9" fillId="0" borderId="0">
      <alignment/>
      <protection/>
    </xf>
    <xf numFmtId="194" fontId="9" fillId="0" borderId="0">
      <alignment/>
      <protection/>
    </xf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38" fontId="10" fillId="29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10" fontId="10" fillId="31" borderId="6" applyNumberFormat="0" applyBorder="0" applyAlignment="0" applyProtection="0"/>
    <xf numFmtId="0" fontId="42" fillId="0" borderId="7" applyNumberFormat="0" applyFill="0" applyAlignment="0" applyProtection="0"/>
    <xf numFmtId="0" fontId="49" fillId="32" borderId="0" applyNumberFormat="0" applyBorder="0" applyAlignment="0" applyProtection="0"/>
    <xf numFmtId="37" fontId="11" fillId="0" borderId="0">
      <alignment/>
      <protection/>
    </xf>
    <xf numFmtId="196" fontId="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90" fontId="3" fillId="0" borderId="0">
      <alignment/>
      <protection/>
    </xf>
    <xf numFmtId="0" fontId="0" fillId="33" borderId="8" applyNumberFormat="0" applyFont="0" applyAlignment="0" applyProtection="0"/>
    <xf numFmtId="0" fontId="50" fillId="26" borderId="9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" fontId="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204">
    <xf numFmtId="190" fontId="0" fillId="0" borderId="0" xfId="0" applyAlignment="1">
      <alignment/>
    </xf>
    <xf numFmtId="190" fontId="5" fillId="0" borderId="0" xfId="0" applyFont="1" applyFill="1" applyAlignment="1">
      <alignment/>
    </xf>
    <xf numFmtId="190" fontId="7" fillId="0" borderId="0" xfId="0" applyFont="1" applyFill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190" fontId="2" fillId="34" borderId="0" xfId="66" applyFont="1" applyFill="1" applyAlignment="1">
      <alignment vertical="top"/>
      <protection/>
    </xf>
    <xf numFmtId="190" fontId="2" fillId="34" borderId="0" xfId="66" applyFont="1" applyFill="1" applyAlignment="1">
      <alignment horizontal="center" vertical="top"/>
      <protection/>
    </xf>
    <xf numFmtId="190" fontId="2" fillId="34" borderId="0" xfId="66" applyFont="1" applyFill="1" applyBorder="1" applyAlignment="1">
      <alignment vertical="top"/>
      <protection/>
    </xf>
    <xf numFmtId="190" fontId="2" fillId="34" borderId="0" xfId="66" applyFont="1" applyFill="1" applyBorder="1" applyAlignment="1">
      <alignment horizontal="center" vertical="top"/>
      <protection/>
    </xf>
    <xf numFmtId="0" fontId="2" fillId="0" borderId="0" xfId="65" applyFont="1" applyBorder="1" applyAlignment="1">
      <alignment horizontal="right" vertical="top"/>
      <protection/>
    </xf>
    <xf numFmtId="190" fontId="2" fillId="34" borderId="12" xfId="66" applyFont="1" applyFill="1" applyBorder="1" applyAlignment="1">
      <alignment horizontal="center" vertical="top"/>
      <protection/>
    </xf>
    <xf numFmtId="190" fontId="2" fillId="0" borderId="0" xfId="0" applyFont="1" applyAlignment="1">
      <alignment horizontal="center" vertical="top"/>
    </xf>
    <xf numFmtId="190" fontId="2" fillId="0" borderId="0" xfId="0" applyFont="1" applyFill="1" applyAlignment="1">
      <alignment/>
    </xf>
    <xf numFmtId="193" fontId="2" fillId="0" borderId="0" xfId="0" applyNumberFormat="1" applyFont="1" applyFill="1" applyBorder="1" applyAlignment="1">
      <alignment horizontal="right"/>
    </xf>
    <xf numFmtId="190" fontId="2" fillId="0" borderId="0" xfId="0" applyFont="1" applyFill="1" applyAlignment="1">
      <alignment/>
    </xf>
    <xf numFmtId="190" fontId="2" fillId="0" borderId="0" xfId="0" applyFont="1" applyFill="1" applyBorder="1" applyAlignment="1">
      <alignment horizontal="right"/>
    </xf>
    <xf numFmtId="193" fontId="2" fillId="0" borderId="13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center" vertical="top"/>
    </xf>
    <xf numFmtId="193" fontId="2" fillId="0" borderId="0" xfId="0" applyNumberFormat="1" applyFont="1" applyFill="1" applyBorder="1" applyAlignment="1">
      <alignment horizontal="right" vertical="top"/>
    </xf>
    <xf numFmtId="190" fontId="2" fillId="0" borderId="0" xfId="0" applyFont="1" applyFill="1" applyAlignment="1">
      <alignment vertical="top"/>
    </xf>
    <xf numFmtId="193" fontId="2" fillId="0" borderId="0" xfId="0" applyNumberFormat="1" applyFont="1" applyFill="1" applyBorder="1" applyAlignment="1">
      <alignment vertical="top"/>
    </xf>
    <xf numFmtId="190" fontId="2" fillId="0" borderId="0" xfId="0" applyFont="1" applyFill="1" applyBorder="1" applyAlignment="1">
      <alignment horizontal="right" vertical="top"/>
    </xf>
    <xf numFmtId="190" fontId="2" fillId="0" borderId="0" xfId="0" applyFont="1" applyFill="1" applyAlignment="1">
      <alignment horizontal="center" vertical="top"/>
    </xf>
    <xf numFmtId="43" fontId="2" fillId="0" borderId="0" xfId="42" applyFont="1" applyFill="1" applyBorder="1" applyAlignment="1">
      <alignment horizontal="right" vertical="top"/>
    </xf>
    <xf numFmtId="190" fontId="2" fillId="0" borderId="0" xfId="0" applyFont="1" applyFill="1" applyAlignment="1">
      <alignment horizontal="right" vertical="top"/>
    </xf>
    <xf numFmtId="191" fontId="2" fillId="0" borderId="0" xfId="42" applyNumberFormat="1" applyFont="1" applyFill="1" applyBorder="1" applyAlignment="1">
      <alignment vertical="top"/>
    </xf>
    <xf numFmtId="190" fontId="2" fillId="0" borderId="0" xfId="0" applyFont="1" applyFill="1" applyAlignment="1">
      <alignment vertical="top"/>
    </xf>
    <xf numFmtId="193" fontId="2" fillId="0" borderId="14" xfId="0" applyNumberFormat="1" applyFont="1" applyFill="1" applyBorder="1" applyAlignment="1">
      <alignment horizontal="right" vertical="top"/>
    </xf>
    <xf numFmtId="37" fontId="2" fillId="34" borderId="0" xfId="66" applyNumberFormat="1" applyFont="1" applyFill="1" applyAlignment="1">
      <alignment vertical="top"/>
      <protection/>
    </xf>
    <xf numFmtId="190" fontId="2" fillId="0" borderId="0" xfId="0" applyFont="1" applyAlignment="1">
      <alignment vertical="top"/>
    </xf>
    <xf numFmtId="193" fontId="2" fillId="0" borderId="13" xfId="0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 vertical="top"/>
    </xf>
    <xf numFmtId="190" fontId="2" fillId="0" borderId="0" xfId="0" applyFont="1" applyFill="1" applyAlignment="1">
      <alignment horizontal="center"/>
    </xf>
    <xf numFmtId="190" fontId="6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190" fontId="2" fillId="0" borderId="0" xfId="0" applyFont="1" applyBorder="1" applyAlignment="1">
      <alignment horizontal="center" vertical="top"/>
    </xf>
    <xf numFmtId="190" fontId="2" fillId="0" borderId="0" xfId="0" applyFont="1" applyFill="1" applyBorder="1" applyAlignment="1">
      <alignment horizontal="center"/>
    </xf>
    <xf numFmtId="190" fontId="2" fillId="0" borderId="0" xfId="0" applyFont="1" applyFill="1" applyBorder="1" applyAlignment="1">
      <alignment/>
    </xf>
    <xf numFmtId="190" fontId="2" fillId="0" borderId="0" xfId="0" applyFont="1" applyFill="1" applyBorder="1" applyAlignment="1">
      <alignment vertical="top"/>
    </xf>
    <xf numFmtId="190" fontId="2" fillId="0" borderId="0" xfId="0" applyFont="1" applyFill="1" applyBorder="1" applyAlignment="1">
      <alignment horizontal="center" vertical="top"/>
    </xf>
    <xf numFmtId="190" fontId="2" fillId="34" borderId="13" xfId="66" applyFont="1" applyFill="1" applyBorder="1" applyAlignment="1">
      <alignment vertical="top"/>
      <protection/>
    </xf>
    <xf numFmtId="193" fontId="2" fillId="0" borderId="12" xfId="0" applyNumberFormat="1" applyFont="1" applyFill="1" applyBorder="1" applyAlignment="1">
      <alignment horizontal="right"/>
    </xf>
    <xf numFmtId="193" fontId="2" fillId="0" borderId="12" xfId="0" applyNumberFormat="1" applyFont="1" applyFill="1" applyBorder="1" applyAlignment="1">
      <alignment horizontal="center" vertical="top"/>
    </xf>
    <xf numFmtId="193" fontId="2" fillId="0" borderId="12" xfId="0" applyNumberFormat="1" applyFont="1" applyFill="1" applyBorder="1" applyAlignment="1">
      <alignment vertical="top"/>
    </xf>
    <xf numFmtId="37" fontId="2" fillId="0" borderId="12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/>
    </xf>
    <xf numFmtId="37" fontId="2" fillId="0" borderId="12" xfId="0" applyNumberFormat="1" applyFont="1" applyFill="1" applyBorder="1" applyAlignment="1">
      <alignment horizontal="right"/>
    </xf>
    <xf numFmtId="190" fontId="13" fillId="0" borderId="0" xfId="0" applyFont="1" applyFill="1" applyAlignment="1">
      <alignment horizontal="left"/>
    </xf>
    <xf numFmtId="190" fontId="3" fillId="0" borderId="0" xfId="0" applyFont="1" applyFill="1" applyAlignment="1">
      <alignment/>
    </xf>
    <xf numFmtId="37" fontId="13" fillId="0" borderId="0" xfId="0" applyNumberFormat="1" applyFont="1" applyFill="1" applyAlignment="1">
      <alignment horizontal="left"/>
    </xf>
    <xf numFmtId="19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left"/>
    </xf>
    <xf numFmtId="190" fontId="13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190" fontId="14" fillId="0" borderId="0" xfId="0" applyFont="1" applyFill="1" applyAlignment="1">
      <alignment horizontal="center"/>
    </xf>
    <xf numFmtId="19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90" fontId="3" fillId="0" borderId="0" xfId="0" applyFont="1" applyFill="1" applyAlignment="1">
      <alignment horizontal="justify" wrapText="1"/>
    </xf>
    <xf numFmtId="190" fontId="3" fillId="0" borderId="0" xfId="0" applyFont="1" applyFill="1" applyAlignment="1">
      <alignment horizontal="center" wrapText="1"/>
    </xf>
    <xf numFmtId="41" fontId="3" fillId="0" borderId="0" xfId="0" applyNumberFormat="1" applyFont="1" applyFill="1" applyBorder="1" applyAlignment="1">
      <alignment horizontal="right"/>
    </xf>
    <xf numFmtId="41" fontId="3" fillId="0" borderId="15" xfId="0" applyNumberFormat="1" applyFont="1" applyFill="1" applyBorder="1" applyAlignment="1">
      <alignment horizontal="right"/>
    </xf>
    <xf numFmtId="41" fontId="3" fillId="0" borderId="16" xfId="0" applyNumberFormat="1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 horizontal="right"/>
    </xf>
    <xf numFmtId="41" fontId="3" fillId="0" borderId="17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190" fontId="2" fillId="0" borderId="0" xfId="0" applyFont="1" applyFill="1" applyAlignment="1">
      <alignment wrapText="1"/>
    </xf>
    <xf numFmtId="41" fontId="3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19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90" fontId="3" fillId="0" borderId="0" xfId="0" applyFont="1" applyFill="1" applyAlignment="1">
      <alignment horizontal="justify"/>
    </xf>
    <xf numFmtId="37" fontId="3" fillId="0" borderId="0" xfId="0" applyNumberFormat="1" applyFont="1" applyFill="1" applyBorder="1" applyAlignment="1">
      <alignment horizontal="right"/>
    </xf>
    <xf numFmtId="41" fontId="3" fillId="0" borderId="18" xfId="0" applyNumberFormat="1" applyFont="1" applyFill="1" applyBorder="1" applyAlignment="1">
      <alignment horizontal="right"/>
    </xf>
    <xf numFmtId="190" fontId="3" fillId="0" borderId="0" xfId="0" applyFont="1" applyFill="1" applyBorder="1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/>
    </xf>
    <xf numFmtId="38" fontId="3" fillId="0" borderId="19" xfId="0" applyNumberFormat="1" applyFont="1" applyFill="1" applyBorder="1" applyAlignment="1">
      <alignment/>
    </xf>
    <xf numFmtId="37" fontId="3" fillId="0" borderId="0" xfId="0" applyNumberFormat="1" applyFont="1" applyFill="1" applyAlignment="1" quotePrefix="1">
      <alignment horizontal="right"/>
    </xf>
    <xf numFmtId="37" fontId="3" fillId="0" borderId="0" xfId="0" applyNumberFormat="1" applyFont="1" applyFill="1" applyAlignment="1">
      <alignment horizontal="centerContinuous"/>
    </xf>
    <xf numFmtId="190" fontId="3" fillId="0" borderId="0" xfId="0" applyFont="1" applyFill="1" applyAlignment="1">
      <alignment horizontal="centerContinuous"/>
    </xf>
    <xf numFmtId="0" fontId="3" fillId="0" borderId="12" xfId="0" applyNumberFormat="1" applyFont="1" applyFill="1" applyBorder="1" applyAlignment="1">
      <alignment horizontal="center"/>
    </xf>
    <xf numFmtId="190" fontId="13" fillId="0" borderId="0" xfId="0" applyFont="1" applyFill="1" applyAlignment="1">
      <alignment horizontal="justify" wrapText="1"/>
    </xf>
    <xf numFmtId="49" fontId="16" fillId="0" borderId="0" xfId="0" applyNumberFormat="1" applyFont="1" applyFill="1" applyAlignment="1">
      <alignment/>
    </xf>
    <xf numFmtId="214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214" fontId="16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/>
    </xf>
    <xf numFmtId="214" fontId="17" fillId="0" borderId="0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41" fontId="3" fillId="0" borderId="10" xfId="0" applyNumberFormat="1" applyFont="1" applyFill="1" applyBorder="1" applyAlignment="1">
      <alignment horizontal="right"/>
    </xf>
    <xf numFmtId="41" fontId="3" fillId="0" borderId="12" xfId="42" applyNumberFormat="1" applyFont="1" applyFill="1" applyBorder="1" applyAlignment="1">
      <alignment horizontal="right"/>
    </xf>
    <xf numFmtId="217" fontId="3" fillId="0" borderId="0" xfId="0" applyNumberFormat="1" applyFont="1" applyFill="1" applyAlignment="1">
      <alignment/>
    </xf>
    <xf numFmtId="190" fontId="3" fillId="0" borderId="12" xfId="0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39" fontId="3" fillId="0" borderId="18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1" fontId="3" fillId="0" borderId="0" xfId="42" applyNumberFormat="1" applyFont="1" applyFill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190" fontId="18" fillId="0" borderId="0" xfId="0" applyFont="1" applyFill="1" applyAlignment="1">
      <alignment/>
    </xf>
    <xf numFmtId="37" fontId="18" fillId="0" borderId="0" xfId="0" applyNumberFormat="1" applyFont="1" applyFill="1" applyBorder="1" applyAlignment="1">
      <alignment/>
    </xf>
    <xf numFmtId="190" fontId="18" fillId="0" borderId="0" xfId="0" applyFont="1" applyFill="1" applyBorder="1" applyAlignment="1">
      <alignment/>
    </xf>
    <xf numFmtId="190" fontId="18" fillId="0" borderId="0" xfId="0" applyFont="1" applyFill="1" applyAlignment="1">
      <alignment horizontal="center"/>
    </xf>
    <xf numFmtId="37" fontId="18" fillId="0" borderId="0" xfId="0" applyNumberFormat="1" applyFont="1" applyFill="1" applyAlignment="1">
      <alignment/>
    </xf>
    <xf numFmtId="37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Alignment="1">
      <alignment horizontal="right"/>
    </xf>
    <xf numFmtId="41" fontId="17" fillId="0" borderId="12" xfId="0" applyNumberFormat="1" applyFont="1" applyFill="1" applyBorder="1" applyAlignment="1">
      <alignment horizontal="right"/>
    </xf>
    <xf numFmtId="41" fontId="17" fillId="0" borderId="17" xfId="0" applyNumberFormat="1" applyFont="1" applyFill="1" applyBorder="1" applyAlignment="1">
      <alignment horizontal="right"/>
    </xf>
    <xf numFmtId="41" fontId="17" fillId="0" borderId="18" xfId="0" applyNumberFormat="1" applyFont="1" applyFill="1" applyBorder="1" applyAlignment="1">
      <alignment horizontal="right"/>
    </xf>
    <xf numFmtId="41" fontId="3" fillId="0" borderId="18" xfId="42" applyNumberFormat="1" applyFont="1" applyFill="1" applyBorder="1" applyAlignment="1">
      <alignment horizontal="right"/>
    </xf>
    <xf numFmtId="41" fontId="17" fillId="0" borderId="14" xfId="0" applyNumberFormat="1" applyFont="1" applyFill="1" applyBorder="1" applyAlignment="1">
      <alignment horizontal="right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horizontal="right"/>
    </xf>
    <xf numFmtId="191" fontId="3" fillId="0" borderId="12" xfId="0" applyNumberFormat="1" applyFont="1" applyFill="1" applyBorder="1" applyAlignment="1">
      <alignment horizontal="right"/>
    </xf>
    <xf numFmtId="191" fontId="3" fillId="0" borderId="18" xfId="0" applyNumberFormat="1" applyFont="1" applyFill="1" applyBorder="1" applyAlignment="1">
      <alignment horizontal="right"/>
    </xf>
    <xf numFmtId="43" fontId="15" fillId="0" borderId="0" xfId="42" applyFont="1" applyFill="1" applyBorder="1" applyAlignment="1">
      <alignment horizontal="right"/>
    </xf>
    <xf numFmtId="37" fontId="18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3" fillId="0" borderId="20" xfId="0" applyNumberFormat="1" applyFont="1" applyFill="1" applyBorder="1" applyAlignment="1">
      <alignment horizontal="right"/>
    </xf>
    <xf numFmtId="16" fontId="3" fillId="0" borderId="12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/>
    </xf>
    <xf numFmtId="49" fontId="54" fillId="0" borderId="0" xfId="0" applyNumberFormat="1" applyFont="1" applyFill="1" applyBorder="1" applyAlignment="1">
      <alignment horizontal="right"/>
    </xf>
    <xf numFmtId="190" fontId="13" fillId="0" borderId="0" xfId="66" applyFont="1" applyFill="1" applyAlignment="1">
      <alignment horizontal="left" vertical="center"/>
      <protection/>
    </xf>
    <xf numFmtId="190" fontId="3" fillId="0" borderId="0" xfId="66" applyFont="1" applyFill="1" applyAlignment="1">
      <alignment vertical="center"/>
      <protection/>
    </xf>
    <xf numFmtId="37" fontId="3" fillId="0" borderId="0" xfId="66" applyNumberFormat="1" applyFont="1" applyFill="1" applyAlignment="1">
      <alignment vertical="center"/>
      <protection/>
    </xf>
    <xf numFmtId="37" fontId="3" fillId="0" borderId="0" xfId="65" applyNumberFormat="1" applyFont="1" applyFill="1" applyBorder="1" applyAlignment="1">
      <alignment horizontal="right" vertical="center"/>
      <protection/>
    </xf>
    <xf numFmtId="190" fontId="13" fillId="0" borderId="0" xfId="66" applyFont="1" applyFill="1" applyAlignment="1">
      <alignment vertical="center"/>
      <protection/>
    </xf>
    <xf numFmtId="190" fontId="3" fillId="0" borderId="0" xfId="66" applyFont="1" applyFill="1" applyBorder="1" applyAlignment="1">
      <alignment vertical="center"/>
      <protection/>
    </xf>
    <xf numFmtId="37" fontId="3" fillId="0" borderId="0" xfId="66" applyNumberFormat="1" applyFont="1" applyFill="1" applyBorder="1" applyAlignment="1">
      <alignment vertical="center"/>
      <protection/>
    </xf>
    <xf numFmtId="37" fontId="3" fillId="0" borderId="0" xfId="66" applyNumberFormat="1" applyFont="1" applyFill="1" applyBorder="1" applyAlignment="1">
      <alignment horizontal="center" vertical="center"/>
      <protection/>
    </xf>
    <xf numFmtId="37" fontId="3" fillId="0" borderId="12" xfId="66" applyNumberFormat="1" applyFont="1" applyFill="1" applyBorder="1" applyAlignment="1">
      <alignment horizontal="centerContinuous" vertical="center" wrapText="1"/>
      <protection/>
    </xf>
    <xf numFmtId="37" fontId="3" fillId="0" borderId="0" xfId="66" applyNumberFormat="1" applyFont="1" applyFill="1" applyBorder="1" applyAlignment="1">
      <alignment vertical="center" wrapText="1"/>
      <protection/>
    </xf>
    <xf numFmtId="37" fontId="3" fillId="0" borderId="17" xfId="66" applyNumberFormat="1" applyFont="1" applyFill="1" applyBorder="1" applyAlignment="1">
      <alignment vertical="center"/>
      <protection/>
    </xf>
    <xf numFmtId="37" fontId="3" fillId="0" borderId="13" xfId="66" applyNumberFormat="1" applyFont="1" applyFill="1" applyBorder="1" applyAlignment="1">
      <alignment vertical="center"/>
      <protection/>
    </xf>
    <xf numFmtId="37" fontId="3" fillId="0" borderId="12" xfId="66" applyNumberFormat="1" applyFont="1" applyFill="1" applyBorder="1" applyAlignment="1">
      <alignment horizontal="center" vertical="center"/>
      <protection/>
    </xf>
    <xf numFmtId="37" fontId="3" fillId="0" borderId="12" xfId="66" applyNumberFormat="1" applyFont="1" applyFill="1" applyBorder="1" applyAlignment="1">
      <alignment vertical="center"/>
      <protection/>
    </xf>
    <xf numFmtId="37" fontId="3" fillId="0" borderId="0" xfId="66" applyNumberFormat="1" applyFont="1" applyFill="1" applyAlignment="1">
      <alignment horizontal="center" vertical="center"/>
      <protection/>
    </xf>
    <xf numFmtId="190" fontId="3" fillId="0" borderId="0" xfId="66" applyFont="1" applyFill="1" applyAlignment="1">
      <alignment horizontal="center" vertical="center"/>
      <protection/>
    </xf>
    <xf numFmtId="190" fontId="3" fillId="0" borderId="0" xfId="66" applyFont="1" applyFill="1" applyBorder="1" applyAlignment="1">
      <alignment horizontal="center" vertical="center"/>
      <protection/>
    </xf>
    <xf numFmtId="190" fontId="14" fillId="0" borderId="0" xfId="0" applyFont="1" applyFill="1" applyAlignment="1">
      <alignment horizontal="center" vertical="center"/>
    </xf>
    <xf numFmtId="190" fontId="3" fillId="0" borderId="12" xfId="66" applyFont="1" applyFill="1" applyBorder="1" applyAlignment="1">
      <alignment horizontal="center" vertical="center"/>
      <protection/>
    </xf>
    <xf numFmtId="190" fontId="13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190" fontId="3" fillId="0" borderId="0" xfId="0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190" fontId="2" fillId="0" borderId="0" xfId="0" applyFont="1" applyFill="1" applyAlignment="1">
      <alignment horizontal="center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horizontal="right" vertical="center"/>
    </xf>
    <xf numFmtId="190" fontId="3" fillId="0" borderId="0" xfId="0" applyFont="1" applyFill="1" applyBorder="1" applyAlignment="1">
      <alignment vertical="center"/>
    </xf>
    <xf numFmtId="190" fontId="2" fillId="0" borderId="0" xfId="0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vertical="center"/>
    </xf>
    <xf numFmtId="41" fontId="3" fillId="0" borderId="0" xfId="42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37" fontId="3" fillId="0" borderId="12" xfId="66" applyNumberFormat="1" applyFont="1" applyFill="1" applyBorder="1" applyAlignment="1">
      <alignment horizontal="centerContinuous" vertical="center"/>
      <protection/>
    </xf>
    <xf numFmtId="37" fontId="3" fillId="0" borderId="0" xfId="66" applyNumberFormat="1" applyFont="1" applyFill="1" applyBorder="1" applyAlignment="1">
      <alignment horizontal="centerContinuous" vertical="center"/>
      <protection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right" vertical="center"/>
    </xf>
    <xf numFmtId="16" fontId="3" fillId="0" borderId="0" xfId="0" applyNumberFormat="1" applyFont="1" applyFill="1" applyBorder="1" applyAlignment="1">
      <alignment horizontal="center"/>
    </xf>
    <xf numFmtId="41" fontId="5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top"/>
    </xf>
    <xf numFmtId="214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center"/>
    </xf>
    <xf numFmtId="214" fontId="17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 quotePrefix="1">
      <alignment/>
    </xf>
    <xf numFmtId="43" fontId="3" fillId="0" borderId="0" xfId="42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190" fontId="19" fillId="0" borderId="0" xfId="0" applyFont="1" applyFill="1" applyAlignment="1">
      <alignment horizontal="center"/>
    </xf>
    <xf numFmtId="190" fontId="3" fillId="0" borderId="0" xfId="0" applyFont="1" applyFill="1" applyBorder="1" applyAlignment="1">
      <alignment horizontal="center" wrapText="1"/>
    </xf>
    <xf numFmtId="192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/>
    </xf>
    <xf numFmtId="190" fontId="19" fillId="0" borderId="0" xfId="0" applyFont="1" applyFill="1" applyAlignment="1">
      <alignment horizontal="center" wrapText="1"/>
    </xf>
    <xf numFmtId="190" fontId="19" fillId="0" borderId="0" xfId="0" applyNumberFormat="1" applyFont="1" applyFill="1" applyAlignment="1">
      <alignment horizontal="center" wrapText="1"/>
    </xf>
    <xf numFmtId="190" fontId="19" fillId="0" borderId="0" xfId="0" applyFont="1" applyFill="1" applyAlignment="1">
      <alignment/>
    </xf>
    <xf numFmtId="190" fontId="19" fillId="0" borderId="0" xfId="0" applyFont="1" applyFill="1" applyBorder="1" applyAlignment="1">
      <alignment horizontal="center" wrapText="1"/>
    </xf>
    <xf numFmtId="190" fontId="19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190" fontId="20" fillId="0" borderId="0" xfId="0" applyFont="1" applyFill="1" applyAlignment="1">
      <alignment horizontal="left"/>
    </xf>
    <xf numFmtId="37" fontId="19" fillId="0" borderId="0" xfId="0" applyNumberFormat="1" applyFont="1" applyFill="1" applyAlignment="1">
      <alignment horizontal="center"/>
    </xf>
    <xf numFmtId="37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 horizontal="right"/>
    </xf>
    <xf numFmtId="37" fontId="22" fillId="0" borderId="0" xfId="66" applyNumberFormat="1" applyFont="1" applyFill="1" applyAlignment="1">
      <alignment vertical="center"/>
      <protection/>
    </xf>
    <xf numFmtId="190" fontId="19" fillId="0" borderId="0" xfId="0" applyFont="1" applyFill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/>
    </xf>
    <xf numFmtId="190" fontId="2" fillId="34" borderId="12" xfId="66" applyFont="1" applyFill="1" applyBorder="1" applyAlignment="1">
      <alignment horizontal="center" vertical="top"/>
      <protection/>
    </xf>
    <xf numFmtId="190" fontId="2" fillId="34" borderId="17" xfId="66" applyFont="1" applyFill="1" applyBorder="1" applyAlignment="1">
      <alignment horizontal="center" vertical="top"/>
      <protection/>
    </xf>
    <xf numFmtId="190" fontId="2" fillId="34" borderId="0" xfId="66" applyFont="1" applyFill="1" applyAlignment="1">
      <alignment horizontal="center" vertical="top"/>
      <protection/>
    </xf>
    <xf numFmtId="190" fontId="2" fillId="34" borderId="0" xfId="66" applyFont="1" applyFill="1" applyAlignment="1" quotePrefix="1">
      <alignment horizontal="center" vertical="top"/>
      <protection/>
    </xf>
    <xf numFmtId="37" fontId="3" fillId="0" borderId="17" xfId="66" applyNumberFormat="1" applyFont="1" applyFill="1" applyBorder="1" applyAlignment="1">
      <alignment horizontal="center" vertical="center"/>
      <protection/>
    </xf>
    <xf numFmtId="37" fontId="3" fillId="0" borderId="12" xfId="66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3" xfId="64"/>
    <cellStyle name="Normal_CE-Thai" xfId="65"/>
    <cellStyle name="Normal_conso-Samitivej03-Accounts-A3112t" xfId="66"/>
    <cellStyle name="Note" xfId="67"/>
    <cellStyle name="Output" xfId="68"/>
    <cellStyle name="Percent" xfId="69"/>
    <cellStyle name="Percent [2]" xfId="70"/>
    <cellStyle name="Quantit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sites\Report\Audited%20Financial%20statement%20report\Conso\2015\Q4'15\BGH%20Q4'15\Q4'15%20BGH%20Conso\Q4'15%20BGH%20Cashflo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sites\Share\Auditor\2015\Q4'15\Q4'15%20Consolidate%20package%20-%20&#3605;&#3633;&#3657;&#3591;&#3649;&#3606;&#3623;%20&amp;%20RP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CL &amp; Paolo FS"/>
      <sheetName val="Conso BS"/>
      <sheetName val="CF-Conso"/>
      <sheetName val="Com BS"/>
      <sheetName val="CF-Com"/>
      <sheetName val="Loan"/>
      <sheetName val="MI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 diff"/>
      <sheetName val="ตั้งแถว"/>
      <sheetName val="RJE"/>
      <sheetName val="Compare last Q"/>
      <sheetName val="RPT PL"/>
      <sheetName val="RPT PL Q1'15"/>
      <sheetName val="RPT PL Q3'15"/>
      <sheetName val="RPT BS"/>
      <sheetName val="RPT PL Q2'15"/>
      <sheetName val="Check PL"/>
      <sheetName val="Check BS"/>
      <sheetName val="Short-term investment"/>
      <sheetName val="Eliminate"/>
      <sheetName val="Unrealized loss from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1"/>
  <sheetViews>
    <sheetView showGridLines="0" tabSelected="1" view="pageBreakPreview" zoomScaleSheetLayoutView="100" workbookViewId="0" topLeftCell="A1">
      <selection activeCell="D2" sqref="D2"/>
    </sheetView>
  </sheetViews>
  <sheetFormatPr defaultColWidth="9.140625" defaultRowHeight="21.75"/>
  <cols>
    <col min="1" max="1" width="2.00390625" style="49" customWidth="1"/>
    <col min="2" max="3" width="2.7109375" style="49" customWidth="1"/>
    <col min="4" max="4" width="44.421875" style="49" customWidth="1"/>
    <col min="5" max="5" width="10.28125" style="51" customWidth="1"/>
    <col min="6" max="6" width="0.42578125" style="51" customWidth="1"/>
    <col min="7" max="7" width="15.28125" style="52" customWidth="1"/>
    <col min="8" max="8" width="1.421875" style="55" customWidth="1"/>
    <col min="9" max="9" width="15.00390625" style="55" customWidth="1"/>
    <col min="10" max="10" width="1.28515625" style="55" customWidth="1"/>
    <col min="11" max="11" width="14.57421875" style="55" customWidth="1"/>
    <col min="12" max="12" width="1.7109375" style="55" customWidth="1"/>
    <col min="13" max="13" width="15.7109375" style="55" customWidth="1"/>
    <col min="14" max="14" width="1.1484375" style="55" customWidth="1"/>
    <col min="15" max="15" width="14.57421875" style="55" customWidth="1"/>
    <col min="16" max="16" width="1.1484375" style="55" customWidth="1"/>
    <col min="17" max="17" width="15.00390625" style="55" customWidth="1"/>
    <col min="18" max="19" width="0.85546875" style="49" customWidth="1"/>
    <col min="20" max="20" width="10.28125" style="49" bestFit="1" customWidth="1"/>
    <col min="21" max="21" width="10.8515625" style="49" bestFit="1" customWidth="1"/>
    <col min="22" max="22" width="12.28125" style="49" customWidth="1"/>
    <col min="23" max="23" width="9.421875" style="49" bestFit="1" customWidth="1"/>
    <col min="24" max="16384" width="9.140625" style="49" customWidth="1"/>
  </cols>
  <sheetData>
    <row r="1" spans="1:17" ht="21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1">
      <c r="A2" s="48" t="s">
        <v>149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>
      <c r="A3" s="48" t="s">
        <v>287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0"/>
      <c r="O3" s="50"/>
      <c r="P3" s="50"/>
      <c r="Q3" s="50"/>
    </row>
    <row r="4" spans="1:17" ht="21">
      <c r="A4" s="51"/>
      <c r="B4" s="51"/>
      <c r="C4" s="51"/>
      <c r="D4" s="51"/>
      <c r="H4" s="52"/>
      <c r="I4" s="52"/>
      <c r="J4" s="52"/>
      <c r="K4" s="52"/>
      <c r="L4" s="52"/>
      <c r="M4" s="52"/>
      <c r="N4" s="53"/>
      <c r="O4" s="82"/>
      <c r="P4" s="82"/>
      <c r="Q4" s="82" t="s">
        <v>261</v>
      </c>
    </row>
    <row r="5" spans="7:18" s="54" customFormat="1" ht="21.75" customHeight="1">
      <c r="G5" s="197" t="s">
        <v>33</v>
      </c>
      <c r="H5" s="197"/>
      <c r="I5" s="197"/>
      <c r="J5" s="197"/>
      <c r="K5" s="197"/>
      <c r="L5" s="59"/>
      <c r="M5" s="197" t="s">
        <v>105</v>
      </c>
      <c r="N5" s="197"/>
      <c r="O5" s="197"/>
      <c r="P5" s="197"/>
      <c r="Q5" s="197"/>
      <c r="R5" s="60"/>
    </row>
    <row r="6" spans="7:17" s="54" customFormat="1" ht="21">
      <c r="G6" s="59" t="s">
        <v>233</v>
      </c>
      <c r="H6" s="59"/>
      <c r="I6" s="59" t="s">
        <v>233</v>
      </c>
      <c r="J6" s="59"/>
      <c r="K6" s="59" t="s">
        <v>233</v>
      </c>
      <c r="L6" s="59"/>
      <c r="M6" s="59" t="s">
        <v>233</v>
      </c>
      <c r="N6" s="59"/>
      <c r="O6" s="59" t="s">
        <v>233</v>
      </c>
      <c r="P6" s="59"/>
      <c r="Q6" s="59" t="s">
        <v>233</v>
      </c>
    </row>
    <row r="7" spans="5:17" ht="21">
      <c r="E7" s="56" t="s">
        <v>26</v>
      </c>
      <c r="F7" s="49"/>
      <c r="G7" s="127" t="s">
        <v>288</v>
      </c>
      <c r="H7" s="57"/>
      <c r="I7" s="100" t="s">
        <v>259</v>
      </c>
      <c r="J7" s="57"/>
      <c r="K7" s="100" t="s">
        <v>292</v>
      </c>
      <c r="L7" s="57"/>
      <c r="M7" s="127" t="s">
        <v>288</v>
      </c>
      <c r="N7" s="57"/>
      <c r="O7" s="100" t="s">
        <v>259</v>
      </c>
      <c r="P7" s="57"/>
      <c r="Q7" s="100" t="s">
        <v>292</v>
      </c>
    </row>
    <row r="8" spans="5:17" ht="21">
      <c r="E8" s="56"/>
      <c r="F8" s="49"/>
      <c r="G8" s="170"/>
      <c r="H8" s="57"/>
      <c r="I8" s="57" t="s">
        <v>293</v>
      </c>
      <c r="J8" s="57"/>
      <c r="K8" s="57"/>
      <c r="L8" s="57"/>
      <c r="M8" s="170"/>
      <c r="N8" s="57"/>
      <c r="O8" s="57" t="s">
        <v>293</v>
      </c>
      <c r="P8" s="57"/>
      <c r="Q8" s="57"/>
    </row>
    <row r="9" spans="1:17" ht="21">
      <c r="A9" s="48" t="s">
        <v>0</v>
      </c>
      <c r="E9" s="57"/>
      <c r="F9" s="57"/>
      <c r="G9" s="59"/>
      <c r="I9" s="60"/>
      <c r="J9" s="60"/>
      <c r="K9" s="60"/>
      <c r="L9" s="60"/>
      <c r="M9" s="59"/>
      <c r="N9" s="52"/>
      <c r="O9" s="60"/>
      <c r="P9" s="60"/>
      <c r="Q9" s="60"/>
    </row>
    <row r="10" ht="21">
      <c r="A10" s="54" t="s">
        <v>1</v>
      </c>
    </row>
    <row r="11" spans="1:21" ht="21">
      <c r="A11" s="49" t="s">
        <v>42</v>
      </c>
      <c r="D11" s="61"/>
      <c r="E11" s="183">
        <v>7</v>
      </c>
      <c r="F11" s="62"/>
      <c r="G11" s="63">
        <v>5528543111</v>
      </c>
      <c r="H11" s="63"/>
      <c r="I11" s="63">
        <v>3608367714</v>
      </c>
      <c r="J11" s="63"/>
      <c r="K11" s="63">
        <v>4077064557</v>
      </c>
      <c r="L11" s="63"/>
      <c r="M11" s="63">
        <v>3617144329</v>
      </c>
      <c r="N11" s="63"/>
      <c r="O11" s="63">
        <v>1862514806</v>
      </c>
      <c r="P11" s="63"/>
      <c r="Q11" s="63">
        <v>1756130780</v>
      </c>
      <c r="U11" s="96"/>
    </row>
    <row r="12" spans="1:21" ht="21">
      <c r="A12" s="49" t="s">
        <v>172</v>
      </c>
      <c r="D12" s="61"/>
      <c r="E12" s="184">
        <v>8</v>
      </c>
      <c r="F12" s="62"/>
      <c r="G12" s="63">
        <v>28280659</v>
      </c>
      <c r="H12" s="63"/>
      <c r="I12" s="63">
        <v>1877618065</v>
      </c>
      <c r="J12" s="63"/>
      <c r="K12" s="63">
        <v>120375963</v>
      </c>
      <c r="L12" s="63"/>
      <c r="M12" s="63">
        <v>1353034</v>
      </c>
      <c r="N12" s="63"/>
      <c r="O12" s="63">
        <v>1583291938</v>
      </c>
      <c r="P12" s="63"/>
      <c r="Q12" s="63">
        <v>12978</v>
      </c>
      <c r="U12" s="96"/>
    </row>
    <row r="13" spans="1:21" ht="21">
      <c r="A13" s="49" t="s">
        <v>195</v>
      </c>
      <c r="D13" s="61"/>
      <c r="E13" s="179" t="s">
        <v>324</v>
      </c>
      <c r="F13" s="62"/>
      <c r="G13" s="63">
        <v>6484342871</v>
      </c>
      <c r="H13" s="63"/>
      <c r="I13" s="63">
        <v>5822137258</v>
      </c>
      <c r="J13" s="63"/>
      <c r="K13" s="63">
        <v>4925321530</v>
      </c>
      <c r="L13" s="63"/>
      <c r="M13" s="63">
        <v>1470057934</v>
      </c>
      <c r="N13" s="63"/>
      <c r="O13" s="63">
        <v>1051772413</v>
      </c>
      <c r="P13" s="63"/>
      <c r="Q13" s="63">
        <v>884799028</v>
      </c>
      <c r="U13" s="96"/>
    </row>
    <row r="14" spans="1:21" ht="21">
      <c r="A14" s="49" t="s">
        <v>73</v>
      </c>
      <c r="D14" s="61"/>
      <c r="E14" s="183">
        <v>12</v>
      </c>
      <c r="F14" s="62"/>
      <c r="G14" s="63">
        <v>0</v>
      </c>
      <c r="H14" s="63"/>
      <c r="I14" s="63">
        <v>0</v>
      </c>
      <c r="J14" s="63"/>
      <c r="K14" s="63">
        <v>0</v>
      </c>
      <c r="L14" s="63"/>
      <c r="M14" s="63">
        <v>1326938930</v>
      </c>
      <c r="N14" s="63"/>
      <c r="O14" s="63">
        <v>1755709338</v>
      </c>
      <c r="P14" s="63"/>
      <c r="Q14" s="63">
        <v>912718302</v>
      </c>
      <c r="U14" s="96"/>
    </row>
    <row r="15" spans="1:21" ht="21">
      <c r="A15" s="49" t="s">
        <v>211</v>
      </c>
      <c r="D15" s="61"/>
      <c r="E15" s="183">
        <v>12</v>
      </c>
      <c r="F15" s="62"/>
      <c r="G15" s="63">
        <v>0</v>
      </c>
      <c r="H15" s="63"/>
      <c r="I15" s="63">
        <v>9100000</v>
      </c>
      <c r="J15" s="63"/>
      <c r="K15" s="63">
        <v>5979333</v>
      </c>
      <c r="L15" s="63"/>
      <c r="M15" s="63">
        <v>0</v>
      </c>
      <c r="N15" s="63"/>
      <c r="O15" s="63">
        <v>0</v>
      </c>
      <c r="P15" s="63"/>
      <c r="Q15" s="63">
        <v>0</v>
      </c>
      <c r="U15" s="96"/>
    </row>
    <row r="16" spans="1:21" ht="21">
      <c r="A16" s="49" t="s">
        <v>43</v>
      </c>
      <c r="D16" s="61"/>
      <c r="E16" s="183">
        <v>13</v>
      </c>
      <c r="F16" s="62"/>
      <c r="G16" s="63">
        <v>1285769345</v>
      </c>
      <c r="H16" s="63"/>
      <c r="I16" s="63">
        <v>1110813412</v>
      </c>
      <c r="J16" s="63"/>
      <c r="K16" s="63">
        <v>918672840</v>
      </c>
      <c r="L16" s="63"/>
      <c r="M16" s="63">
        <v>99357785</v>
      </c>
      <c r="N16" s="63"/>
      <c r="O16" s="63">
        <v>98629263</v>
      </c>
      <c r="P16" s="63"/>
      <c r="Q16" s="63">
        <v>100923649</v>
      </c>
      <c r="U16" s="96"/>
    </row>
    <row r="17" spans="1:21" ht="21">
      <c r="A17" s="49" t="s">
        <v>62</v>
      </c>
      <c r="D17" s="61"/>
      <c r="E17" s="62"/>
      <c r="F17" s="62"/>
      <c r="G17" s="66">
        <v>255432045</v>
      </c>
      <c r="H17" s="63"/>
      <c r="I17" s="63">
        <v>270021135</v>
      </c>
      <c r="J17" s="63"/>
      <c r="K17" s="63">
        <v>199511008</v>
      </c>
      <c r="L17" s="63"/>
      <c r="M17" s="66">
        <v>30944662</v>
      </c>
      <c r="N17" s="63"/>
      <c r="O17" s="63">
        <v>22939305</v>
      </c>
      <c r="P17" s="63"/>
      <c r="Q17" s="63">
        <v>21580198</v>
      </c>
      <c r="U17" s="96"/>
    </row>
    <row r="18" spans="1:17" ht="21">
      <c r="A18" s="54" t="s">
        <v>2</v>
      </c>
      <c r="G18" s="67">
        <f>SUM(G11:G17)</f>
        <v>13582368031</v>
      </c>
      <c r="H18" s="68"/>
      <c r="I18" s="67">
        <f>SUM(I11:I17)</f>
        <v>12698057584</v>
      </c>
      <c r="J18" s="63"/>
      <c r="K18" s="67">
        <f>SUM(K11:K17)</f>
        <v>10246925231</v>
      </c>
      <c r="L18" s="63"/>
      <c r="M18" s="67">
        <f>SUM(M11:M17)</f>
        <v>6545796674</v>
      </c>
      <c r="N18" s="68"/>
      <c r="O18" s="67">
        <f>SUM(O11:O17)</f>
        <v>6374857063</v>
      </c>
      <c r="P18" s="63"/>
      <c r="Q18" s="67">
        <f>SUM(Q11:Q17)</f>
        <v>3676164935</v>
      </c>
    </row>
    <row r="19" spans="1:17" ht="21">
      <c r="A19" s="54" t="s">
        <v>17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 ht="21">
      <c r="A20" s="49" t="s">
        <v>174</v>
      </c>
      <c r="G20" s="68">
        <v>0</v>
      </c>
      <c r="H20" s="68"/>
      <c r="I20" s="68">
        <v>0</v>
      </c>
      <c r="J20" s="68"/>
      <c r="K20" s="68">
        <v>10418441</v>
      </c>
      <c r="L20" s="68"/>
      <c r="M20" s="63">
        <v>0</v>
      </c>
      <c r="N20" s="68"/>
      <c r="O20" s="68">
        <v>0</v>
      </c>
      <c r="P20" s="68"/>
      <c r="Q20" s="68">
        <v>0</v>
      </c>
    </row>
    <row r="21" spans="1:17" ht="21">
      <c r="A21" s="49" t="s">
        <v>175</v>
      </c>
      <c r="E21" s="179">
        <v>9</v>
      </c>
      <c r="G21" s="68">
        <v>60707653</v>
      </c>
      <c r="H21" s="68"/>
      <c r="I21" s="68">
        <v>29525658</v>
      </c>
      <c r="J21" s="68"/>
      <c r="K21" s="68">
        <v>20683895</v>
      </c>
      <c r="L21" s="68"/>
      <c r="M21" s="63">
        <v>14000000</v>
      </c>
      <c r="N21" s="68"/>
      <c r="O21" s="68">
        <v>14000000</v>
      </c>
      <c r="P21" s="68"/>
      <c r="Q21" s="68">
        <v>14000000</v>
      </c>
    </row>
    <row r="22" spans="1:17" ht="21" customHeight="1">
      <c r="A22" s="49" t="s">
        <v>116</v>
      </c>
      <c r="B22" s="61"/>
      <c r="C22" s="61"/>
      <c r="E22" s="183">
        <v>14</v>
      </c>
      <c r="F22" s="62"/>
      <c r="G22" s="63">
        <v>15093034805</v>
      </c>
      <c r="H22" s="63"/>
      <c r="I22" s="68">
        <v>14182876470</v>
      </c>
      <c r="J22" s="68"/>
      <c r="K22" s="68">
        <v>13051360616</v>
      </c>
      <c r="L22" s="68"/>
      <c r="M22" s="63">
        <v>9028589568</v>
      </c>
      <c r="N22" s="63"/>
      <c r="O22" s="68">
        <v>9028589568</v>
      </c>
      <c r="P22" s="68"/>
      <c r="Q22" s="68">
        <v>8984214568</v>
      </c>
    </row>
    <row r="23" spans="1:17" ht="21">
      <c r="A23" s="49" t="s">
        <v>198</v>
      </c>
      <c r="B23" s="61"/>
      <c r="C23" s="61"/>
      <c r="E23" s="183">
        <v>15</v>
      </c>
      <c r="F23" s="62"/>
      <c r="G23" s="63">
        <v>0</v>
      </c>
      <c r="H23" s="63"/>
      <c r="I23" s="68">
        <v>0</v>
      </c>
      <c r="J23" s="68"/>
      <c r="K23" s="68">
        <v>0</v>
      </c>
      <c r="L23" s="68"/>
      <c r="M23" s="63">
        <v>39070482959</v>
      </c>
      <c r="N23" s="63"/>
      <c r="O23" s="68">
        <v>36557176437</v>
      </c>
      <c r="P23" s="68"/>
      <c r="Q23" s="68">
        <v>27580937134</v>
      </c>
    </row>
    <row r="24" spans="1:17" ht="21">
      <c r="A24" s="49" t="s">
        <v>199</v>
      </c>
      <c r="B24" s="61"/>
      <c r="C24" s="61"/>
      <c r="E24" s="183">
        <v>16</v>
      </c>
      <c r="F24" s="62"/>
      <c r="G24" s="68">
        <v>1085157043</v>
      </c>
      <c r="H24" s="63"/>
      <c r="I24" s="68">
        <v>1006683252</v>
      </c>
      <c r="J24" s="68"/>
      <c r="K24" s="68">
        <v>500695841</v>
      </c>
      <c r="L24" s="68"/>
      <c r="M24" s="63">
        <v>771950462</v>
      </c>
      <c r="N24" s="63"/>
      <c r="O24" s="68">
        <v>664246284</v>
      </c>
      <c r="P24" s="68"/>
      <c r="Q24" s="68">
        <v>282378259</v>
      </c>
    </row>
    <row r="25" spans="1:17" ht="21">
      <c r="A25" s="49" t="s">
        <v>57</v>
      </c>
      <c r="B25" s="61"/>
      <c r="C25" s="61"/>
      <c r="E25" s="183">
        <v>12</v>
      </c>
      <c r="F25" s="62"/>
      <c r="G25" s="68">
        <v>0</v>
      </c>
      <c r="H25" s="63"/>
      <c r="I25" s="68">
        <v>0</v>
      </c>
      <c r="J25" s="68"/>
      <c r="K25" s="68">
        <v>0</v>
      </c>
      <c r="L25" s="68"/>
      <c r="M25" s="63">
        <v>5786370550</v>
      </c>
      <c r="N25" s="63"/>
      <c r="O25" s="68">
        <v>5341174983</v>
      </c>
      <c r="P25" s="68"/>
      <c r="Q25" s="68">
        <v>5733377121</v>
      </c>
    </row>
    <row r="26" spans="1:17" ht="21">
      <c r="A26" s="49" t="s">
        <v>150</v>
      </c>
      <c r="E26" s="183">
        <v>17</v>
      </c>
      <c r="F26" s="62"/>
      <c r="G26" s="68">
        <v>284767664</v>
      </c>
      <c r="H26" s="63"/>
      <c r="I26" s="68">
        <v>265450433</v>
      </c>
      <c r="J26" s="68"/>
      <c r="K26" s="68">
        <v>260698513</v>
      </c>
      <c r="L26" s="68"/>
      <c r="M26" s="63">
        <v>530237832</v>
      </c>
      <c r="N26" s="63"/>
      <c r="O26" s="68">
        <v>519109433</v>
      </c>
      <c r="P26" s="68"/>
      <c r="Q26" s="68">
        <v>514357513</v>
      </c>
    </row>
    <row r="27" spans="1:17" ht="21">
      <c r="A27" s="49" t="s">
        <v>200</v>
      </c>
      <c r="B27" s="61"/>
      <c r="C27" s="61"/>
      <c r="E27" s="183">
        <v>18</v>
      </c>
      <c r="F27" s="62"/>
      <c r="G27" s="68">
        <v>52949905969</v>
      </c>
      <c r="H27" s="63"/>
      <c r="I27" s="68">
        <v>46935257816</v>
      </c>
      <c r="J27" s="68"/>
      <c r="K27" s="68">
        <v>39318087578</v>
      </c>
      <c r="L27" s="68"/>
      <c r="M27" s="63">
        <v>8070214543</v>
      </c>
      <c r="N27" s="63"/>
      <c r="O27" s="68">
        <v>7386789781</v>
      </c>
      <c r="P27" s="68"/>
      <c r="Q27" s="68">
        <v>6934566575</v>
      </c>
    </row>
    <row r="28" spans="1:17" ht="21">
      <c r="A28" s="49" t="s">
        <v>243</v>
      </c>
      <c r="B28" s="61"/>
      <c r="C28" s="61"/>
      <c r="E28" s="183">
        <v>19</v>
      </c>
      <c r="F28" s="62"/>
      <c r="G28" s="68">
        <v>297307543</v>
      </c>
      <c r="H28" s="63"/>
      <c r="I28" s="68">
        <v>297307543</v>
      </c>
      <c r="J28" s="68"/>
      <c r="K28" s="68">
        <v>602007543</v>
      </c>
      <c r="L28" s="68"/>
      <c r="M28" s="63">
        <v>296981200</v>
      </c>
      <c r="N28" s="63"/>
      <c r="O28" s="68">
        <v>296981200</v>
      </c>
      <c r="P28" s="68"/>
      <c r="Q28" s="68">
        <v>601681200</v>
      </c>
    </row>
    <row r="29" spans="1:17" ht="21">
      <c r="A29" s="49" t="s">
        <v>118</v>
      </c>
      <c r="C29" s="61"/>
      <c r="E29" s="183">
        <v>15</v>
      </c>
      <c r="F29" s="62"/>
      <c r="G29" s="68">
        <v>16932250590</v>
      </c>
      <c r="H29" s="63"/>
      <c r="I29" s="68">
        <v>15999933687</v>
      </c>
      <c r="J29" s="68"/>
      <c r="K29" s="68">
        <v>10944814666</v>
      </c>
      <c r="L29" s="68"/>
      <c r="M29" s="63">
        <v>0</v>
      </c>
      <c r="N29" s="63"/>
      <c r="O29" s="68">
        <v>0</v>
      </c>
      <c r="P29" s="68"/>
      <c r="Q29" s="68">
        <v>0</v>
      </c>
    </row>
    <row r="30" spans="1:17" ht="21">
      <c r="A30" s="49" t="s">
        <v>201</v>
      </c>
      <c r="B30" s="61"/>
      <c r="C30" s="61"/>
      <c r="E30" s="183">
        <v>20</v>
      </c>
      <c r="F30" s="62"/>
      <c r="G30" s="68">
        <v>1036728473</v>
      </c>
      <c r="H30" s="63"/>
      <c r="I30" s="68">
        <v>861366691</v>
      </c>
      <c r="J30" s="68"/>
      <c r="K30" s="68">
        <v>654920313</v>
      </c>
      <c r="L30" s="68"/>
      <c r="M30" s="63">
        <v>385142951</v>
      </c>
      <c r="N30" s="63"/>
      <c r="O30" s="68">
        <v>310489847</v>
      </c>
      <c r="P30" s="68"/>
      <c r="Q30" s="68">
        <v>291522819</v>
      </c>
    </row>
    <row r="31" spans="1:17" ht="21">
      <c r="A31" s="49" t="s">
        <v>202</v>
      </c>
      <c r="B31" s="61"/>
      <c r="C31" s="61"/>
      <c r="E31" s="183"/>
      <c r="F31" s="62"/>
      <c r="G31" s="63"/>
      <c r="H31" s="63"/>
      <c r="I31" s="68"/>
      <c r="J31" s="68"/>
      <c r="K31" s="68"/>
      <c r="L31" s="68"/>
      <c r="M31" s="63"/>
      <c r="N31" s="63"/>
      <c r="O31" s="68"/>
      <c r="P31" s="68"/>
      <c r="Q31" s="68"/>
    </row>
    <row r="32" spans="2:17" ht="21">
      <c r="B32" s="49" t="s">
        <v>203</v>
      </c>
      <c r="C32" s="61"/>
      <c r="E32" s="183" t="s">
        <v>328</v>
      </c>
      <c r="F32" s="69"/>
      <c r="G32" s="68">
        <v>670176910</v>
      </c>
      <c r="H32" s="63"/>
      <c r="I32" s="68">
        <v>700374772</v>
      </c>
      <c r="J32" s="68"/>
      <c r="K32" s="68">
        <v>698017942</v>
      </c>
      <c r="L32" s="68"/>
      <c r="M32" s="63">
        <v>362422115</v>
      </c>
      <c r="N32" s="63"/>
      <c r="O32" s="68">
        <v>379561562</v>
      </c>
      <c r="P32" s="68"/>
      <c r="Q32" s="68">
        <v>396459238</v>
      </c>
    </row>
    <row r="33" spans="2:17" ht="21">
      <c r="B33" s="49" t="s">
        <v>119</v>
      </c>
      <c r="C33" s="61"/>
      <c r="E33" s="183">
        <v>12</v>
      </c>
      <c r="F33" s="62"/>
      <c r="G33" s="63">
        <v>342590020</v>
      </c>
      <c r="H33" s="63"/>
      <c r="I33" s="68">
        <v>392824164</v>
      </c>
      <c r="J33" s="68"/>
      <c r="K33" s="68">
        <v>240727530</v>
      </c>
      <c r="L33" s="68"/>
      <c r="M33" s="63">
        <v>26500933</v>
      </c>
      <c r="N33" s="63"/>
      <c r="O33" s="68">
        <v>46320418</v>
      </c>
      <c r="P33" s="68"/>
      <c r="Q33" s="68">
        <v>22975502</v>
      </c>
    </row>
    <row r="34" spans="1:17" ht="21">
      <c r="A34" s="54" t="s">
        <v>18</v>
      </c>
      <c r="G34" s="70">
        <f>SUM(G19:G33)</f>
        <v>88752626670</v>
      </c>
      <c r="H34" s="68"/>
      <c r="I34" s="70">
        <f>SUM(I19:I33)</f>
        <v>80671600486</v>
      </c>
      <c r="J34" s="63"/>
      <c r="K34" s="70">
        <f>SUM(K19:K33)</f>
        <v>66302432878</v>
      </c>
      <c r="L34" s="63"/>
      <c r="M34" s="70">
        <f>SUM(M19:M33)</f>
        <v>64342893113</v>
      </c>
      <c r="N34" s="68"/>
      <c r="O34" s="70">
        <f>SUM(O19:O33)</f>
        <v>60544439513</v>
      </c>
      <c r="P34" s="63"/>
      <c r="Q34" s="70">
        <f>SUM(Q19:Q33)</f>
        <v>51356469929</v>
      </c>
    </row>
    <row r="35" spans="1:17" ht="21.75" thickBot="1">
      <c r="A35" s="54" t="s">
        <v>3</v>
      </c>
      <c r="G35" s="71">
        <f>SUM(G18+G34)</f>
        <v>102334994701</v>
      </c>
      <c r="H35" s="68"/>
      <c r="I35" s="71">
        <f>SUM(I18+I34)</f>
        <v>93369658070</v>
      </c>
      <c r="J35" s="63"/>
      <c r="K35" s="71">
        <f>SUM(K18+K34)</f>
        <v>76549358109</v>
      </c>
      <c r="L35" s="63"/>
      <c r="M35" s="71">
        <f>SUM(M18+M34)</f>
        <v>70888689787</v>
      </c>
      <c r="N35" s="68"/>
      <c r="O35" s="71">
        <f>SUM(O18+O34)</f>
        <v>66919296576</v>
      </c>
      <c r="P35" s="63"/>
      <c r="Q35" s="71">
        <f>SUM(Q18+Q34)</f>
        <v>55032634864</v>
      </c>
    </row>
    <row r="36" spans="7:17" ht="19.5" customHeight="1" thickTop="1">
      <c r="G36" s="60"/>
      <c r="I36" s="60"/>
      <c r="J36" s="60"/>
      <c r="K36" s="60"/>
      <c r="L36" s="60"/>
      <c r="M36" s="60"/>
      <c r="O36" s="60"/>
      <c r="P36" s="60"/>
      <c r="Q36" s="60"/>
    </row>
    <row r="37" spans="1:17" ht="21">
      <c r="A37" s="49" t="s">
        <v>40</v>
      </c>
      <c r="G37" s="60"/>
      <c r="I37" s="60"/>
      <c r="J37" s="60"/>
      <c r="K37" s="60"/>
      <c r="L37" s="60"/>
      <c r="M37" s="60"/>
      <c r="O37" s="60"/>
      <c r="P37" s="60"/>
      <c r="Q37" s="60"/>
    </row>
    <row r="38" spans="7:17" ht="21">
      <c r="G38" s="60"/>
      <c r="I38" s="60"/>
      <c r="J38" s="60"/>
      <c r="K38" s="60"/>
      <c r="L38" s="60"/>
      <c r="M38" s="60"/>
      <c r="O38" s="60"/>
      <c r="P38" s="60"/>
      <c r="Q38" s="60"/>
    </row>
    <row r="39" spans="7:17" ht="21">
      <c r="G39" s="60"/>
      <c r="I39" s="60"/>
      <c r="J39" s="60"/>
      <c r="K39" s="60"/>
      <c r="L39" s="60"/>
      <c r="M39" s="60"/>
      <c r="O39" s="60"/>
      <c r="P39" s="60"/>
      <c r="Q39" s="60"/>
    </row>
    <row r="40" spans="7:17" ht="21">
      <c r="G40" s="60"/>
      <c r="I40" s="60"/>
      <c r="J40" s="60"/>
      <c r="K40" s="60"/>
      <c r="L40" s="60"/>
      <c r="M40" s="60"/>
      <c r="O40" s="60"/>
      <c r="P40" s="60"/>
      <c r="Q40" s="60"/>
    </row>
    <row r="41" spans="7:17" ht="21">
      <c r="G41" s="60"/>
      <c r="I41" s="60"/>
      <c r="J41" s="60"/>
      <c r="K41" s="60"/>
      <c r="L41" s="60"/>
      <c r="M41" s="60"/>
      <c r="O41" s="60"/>
      <c r="P41" s="60"/>
      <c r="Q41" s="60"/>
    </row>
    <row r="42" spans="7:17" ht="21">
      <c r="G42" s="60"/>
      <c r="I42" s="60"/>
      <c r="J42" s="60"/>
      <c r="K42" s="60"/>
      <c r="L42" s="60"/>
      <c r="M42" s="60"/>
      <c r="O42" s="60"/>
      <c r="P42" s="60"/>
      <c r="Q42" s="60"/>
    </row>
    <row r="43" spans="7:17" ht="21">
      <c r="G43" s="60"/>
      <c r="I43" s="60"/>
      <c r="J43" s="60"/>
      <c r="K43" s="60"/>
      <c r="L43" s="60"/>
      <c r="M43" s="60"/>
      <c r="O43" s="60"/>
      <c r="P43" s="60"/>
      <c r="Q43" s="60"/>
    </row>
    <row r="44" spans="7:17" ht="21">
      <c r="G44" s="60"/>
      <c r="I44" s="60"/>
      <c r="J44" s="60"/>
      <c r="K44" s="60"/>
      <c r="L44" s="60"/>
      <c r="M44" s="60"/>
      <c r="O44" s="60"/>
      <c r="P44" s="60"/>
      <c r="Q44" s="60"/>
    </row>
    <row r="45" spans="7:17" ht="21">
      <c r="G45" s="60"/>
      <c r="I45" s="60"/>
      <c r="J45" s="60"/>
      <c r="K45" s="60"/>
      <c r="L45" s="60"/>
      <c r="M45" s="60"/>
      <c r="O45" s="60"/>
      <c r="P45" s="60"/>
      <c r="Q45" s="60"/>
    </row>
    <row r="46" spans="7:17" ht="21">
      <c r="G46" s="60"/>
      <c r="I46" s="60"/>
      <c r="J46" s="60"/>
      <c r="K46" s="60"/>
      <c r="L46" s="60"/>
      <c r="M46" s="60"/>
      <c r="O46" s="60"/>
      <c r="P46" s="60"/>
      <c r="Q46" s="60"/>
    </row>
    <row r="47" spans="7:17" ht="21">
      <c r="G47" s="60"/>
      <c r="I47" s="60"/>
      <c r="J47" s="60"/>
      <c r="K47" s="60"/>
      <c r="L47" s="60"/>
      <c r="M47" s="60"/>
      <c r="O47" s="60"/>
      <c r="P47" s="60"/>
      <c r="Q47" s="60"/>
    </row>
    <row r="48" spans="7:17" ht="21">
      <c r="G48" s="60"/>
      <c r="I48" s="60"/>
      <c r="J48" s="60"/>
      <c r="K48" s="60"/>
      <c r="L48" s="60"/>
      <c r="M48" s="60"/>
      <c r="O48" s="60"/>
      <c r="P48" s="60"/>
      <c r="Q48" s="60"/>
    </row>
    <row r="49" spans="7:17" ht="21">
      <c r="G49" s="60"/>
      <c r="I49" s="60"/>
      <c r="J49" s="60"/>
      <c r="K49" s="60"/>
      <c r="L49" s="60"/>
      <c r="M49" s="60"/>
      <c r="O49" s="60"/>
      <c r="P49" s="60"/>
      <c r="Q49" s="60"/>
    </row>
    <row r="50" spans="7:17" ht="21">
      <c r="G50" s="60"/>
      <c r="I50" s="60"/>
      <c r="J50" s="60"/>
      <c r="K50" s="60"/>
      <c r="L50" s="60"/>
      <c r="M50" s="60"/>
      <c r="O50" s="60"/>
      <c r="P50" s="60"/>
      <c r="Q50" s="60"/>
    </row>
    <row r="51" spans="7:17" ht="21">
      <c r="G51" s="60"/>
      <c r="I51" s="60"/>
      <c r="J51" s="60"/>
      <c r="K51" s="60"/>
      <c r="L51" s="60"/>
      <c r="M51" s="60"/>
      <c r="O51" s="60"/>
      <c r="P51" s="60"/>
      <c r="Q51" s="60"/>
    </row>
    <row r="52" spans="7:17" ht="21">
      <c r="G52" s="60"/>
      <c r="I52" s="60"/>
      <c r="J52" s="60"/>
      <c r="K52" s="60"/>
      <c r="L52" s="60"/>
      <c r="M52" s="60"/>
      <c r="O52" s="60"/>
      <c r="P52" s="60"/>
      <c r="Q52" s="60"/>
    </row>
    <row r="53" spans="7:17" ht="21">
      <c r="G53" s="60"/>
      <c r="I53" s="60"/>
      <c r="J53" s="60"/>
      <c r="K53" s="60"/>
      <c r="L53" s="60"/>
      <c r="M53" s="60"/>
      <c r="O53" s="60"/>
      <c r="P53" s="60"/>
      <c r="Q53" s="60"/>
    </row>
    <row r="54" spans="7:17" ht="21">
      <c r="G54" s="60"/>
      <c r="I54" s="60"/>
      <c r="J54" s="60"/>
      <c r="K54" s="60"/>
      <c r="L54" s="60"/>
      <c r="M54" s="60"/>
      <c r="O54" s="60"/>
      <c r="P54" s="60"/>
      <c r="Q54" s="60"/>
    </row>
    <row r="55" spans="7:17" ht="21">
      <c r="G55" s="60"/>
      <c r="I55" s="60"/>
      <c r="J55" s="60"/>
      <c r="K55" s="60"/>
      <c r="L55" s="60"/>
      <c r="M55" s="60"/>
      <c r="O55" s="60"/>
      <c r="P55" s="60"/>
      <c r="Q55" s="60"/>
    </row>
    <row r="56" spans="1:17" s="108" customFormat="1" ht="27">
      <c r="A56" s="105"/>
      <c r="B56" s="105"/>
      <c r="C56" s="105"/>
      <c r="D56" s="106"/>
      <c r="E56" s="178"/>
      <c r="F56" s="105"/>
      <c r="G56" s="105"/>
      <c r="H56" s="105"/>
      <c r="I56" s="107"/>
      <c r="J56" s="107"/>
      <c r="K56" s="107"/>
      <c r="L56" s="107"/>
      <c r="M56" s="105"/>
      <c r="N56" s="105"/>
      <c r="P56" s="105"/>
      <c r="Q56" s="192" t="s">
        <v>139</v>
      </c>
    </row>
    <row r="57" spans="1:17" ht="21">
      <c r="A57" s="48" t="s">
        <v>41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ht="21">
      <c r="A58" s="48" t="s">
        <v>151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>
      <c r="A59" s="48" t="s">
        <v>287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17" ht="21">
      <c r="A60" s="48"/>
      <c r="B60" s="51"/>
      <c r="C60" s="51"/>
      <c r="D60" s="51"/>
      <c r="H60" s="52"/>
      <c r="I60" s="52"/>
      <c r="J60" s="52"/>
      <c r="K60" s="52"/>
      <c r="L60" s="52"/>
      <c r="M60" s="52"/>
      <c r="N60" s="53"/>
      <c r="O60" s="82"/>
      <c r="P60" s="82"/>
      <c r="Q60" s="82" t="s">
        <v>261</v>
      </c>
    </row>
    <row r="61" spans="7:18" s="54" customFormat="1" ht="21.75" customHeight="1">
      <c r="G61" s="197" t="s">
        <v>33</v>
      </c>
      <c r="H61" s="197"/>
      <c r="I61" s="197"/>
      <c r="J61" s="197"/>
      <c r="K61" s="197"/>
      <c r="L61" s="59"/>
      <c r="M61" s="197" t="s">
        <v>105</v>
      </c>
      <c r="N61" s="197"/>
      <c r="O61" s="197"/>
      <c r="P61" s="197"/>
      <c r="Q61" s="197"/>
      <c r="R61" s="60"/>
    </row>
    <row r="62" spans="5:17" ht="21">
      <c r="E62" s="49"/>
      <c r="F62" s="49"/>
      <c r="G62" s="59" t="s">
        <v>233</v>
      </c>
      <c r="H62" s="59"/>
      <c r="I62" s="59" t="s">
        <v>233</v>
      </c>
      <c r="J62" s="59"/>
      <c r="K62" s="59" t="s">
        <v>233</v>
      </c>
      <c r="L62" s="59"/>
      <c r="M62" s="59" t="s">
        <v>233</v>
      </c>
      <c r="N62" s="59"/>
      <c r="O62" s="59" t="s">
        <v>233</v>
      </c>
      <c r="P62" s="59"/>
      <c r="Q62" s="59" t="s">
        <v>233</v>
      </c>
    </row>
    <row r="63" spans="5:17" ht="21">
      <c r="E63" s="56" t="s">
        <v>26</v>
      </c>
      <c r="F63" s="49"/>
      <c r="G63" s="127" t="s">
        <v>288</v>
      </c>
      <c r="H63" s="57"/>
      <c r="I63" s="100" t="s">
        <v>259</v>
      </c>
      <c r="J63" s="57"/>
      <c r="K63" s="100" t="s">
        <v>292</v>
      </c>
      <c r="L63" s="57"/>
      <c r="M63" s="127" t="s">
        <v>288</v>
      </c>
      <c r="N63" s="57"/>
      <c r="O63" s="100" t="s">
        <v>259</v>
      </c>
      <c r="P63" s="57"/>
      <c r="Q63" s="100" t="s">
        <v>292</v>
      </c>
    </row>
    <row r="64" spans="5:17" ht="21">
      <c r="E64" s="56"/>
      <c r="F64" s="49"/>
      <c r="G64" s="177"/>
      <c r="H64" s="57"/>
      <c r="I64" s="57" t="s">
        <v>293</v>
      </c>
      <c r="J64" s="57"/>
      <c r="K64" s="57"/>
      <c r="L64" s="57"/>
      <c r="M64" s="170"/>
      <c r="N64" s="57"/>
      <c r="O64" s="57" t="s">
        <v>293</v>
      </c>
      <c r="P64" s="57"/>
      <c r="Q64" s="57"/>
    </row>
    <row r="65" spans="1:17" ht="21">
      <c r="A65" s="48" t="s">
        <v>4</v>
      </c>
      <c r="B65" s="72"/>
      <c r="C65" s="72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ht="21">
      <c r="A66" s="54" t="s">
        <v>5</v>
      </c>
    </row>
    <row r="67" ht="21">
      <c r="A67" s="49" t="s">
        <v>249</v>
      </c>
    </row>
    <row r="68" spans="1:17" ht="21">
      <c r="A68" s="49" t="s">
        <v>215</v>
      </c>
      <c r="C68" s="61"/>
      <c r="D68" s="61"/>
      <c r="E68" s="183">
        <v>22</v>
      </c>
      <c r="F68" s="62"/>
      <c r="G68" s="63">
        <v>75859716</v>
      </c>
      <c r="H68" s="63"/>
      <c r="I68" s="63">
        <v>21850446</v>
      </c>
      <c r="J68" s="63"/>
      <c r="K68" s="63">
        <v>18941531</v>
      </c>
      <c r="L68" s="63"/>
      <c r="M68" s="63">
        <v>0</v>
      </c>
      <c r="N68" s="63"/>
      <c r="O68" s="63">
        <v>0</v>
      </c>
      <c r="P68" s="63"/>
      <c r="Q68" s="63">
        <v>0</v>
      </c>
    </row>
    <row r="69" spans="1:17" ht="21">
      <c r="A69" s="49" t="s">
        <v>196</v>
      </c>
      <c r="C69" s="61"/>
      <c r="D69" s="61"/>
      <c r="E69" s="183" t="s">
        <v>325</v>
      </c>
      <c r="F69" s="62"/>
      <c r="G69" s="63">
        <v>4934750901</v>
      </c>
      <c r="H69" s="63"/>
      <c r="I69" s="63">
        <v>4388736560</v>
      </c>
      <c r="J69" s="63"/>
      <c r="K69" s="63">
        <v>3987827551</v>
      </c>
      <c r="L69" s="63"/>
      <c r="M69" s="63">
        <v>1288882537</v>
      </c>
      <c r="N69" s="63"/>
      <c r="O69" s="63">
        <v>927757614</v>
      </c>
      <c r="P69" s="63"/>
      <c r="Q69" s="63">
        <v>986902792</v>
      </c>
    </row>
    <row r="70" spans="1:17" ht="21" customHeight="1">
      <c r="A70" s="49" t="s">
        <v>144</v>
      </c>
      <c r="C70" s="61"/>
      <c r="D70" s="61"/>
      <c r="E70" s="185"/>
      <c r="F70" s="49"/>
      <c r="G70" s="49"/>
      <c r="H70" s="49"/>
      <c r="I70" s="63"/>
      <c r="J70" s="63"/>
      <c r="K70" s="63"/>
      <c r="L70" s="63"/>
      <c r="M70" s="128"/>
      <c r="N70" s="128"/>
      <c r="O70" s="63"/>
      <c r="P70" s="63"/>
      <c r="Q70" s="63"/>
    </row>
    <row r="71" spans="1:17" ht="21">
      <c r="A71" s="49" t="s">
        <v>145</v>
      </c>
      <c r="C71" s="61"/>
      <c r="D71" s="61"/>
      <c r="E71" s="183">
        <v>24</v>
      </c>
      <c r="F71" s="62"/>
      <c r="G71" s="63">
        <v>1708223631</v>
      </c>
      <c r="H71" s="63"/>
      <c r="I71" s="63">
        <v>1592367640</v>
      </c>
      <c r="J71" s="63"/>
      <c r="K71" s="63">
        <v>1028376448</v>
      </c>
      <c r="L71" s="63"/>
      <c r="M71" s="63">
        <v>1672206000</v>
      </c>
      <c r="N71" s="63"/>
      <c r="O71" s="63">
        <v>1537680800</v>
      </c>
      <c r="P71" s="63"/>
      <c r="Q71" s="63">
        <v>928639200</v>
      </c>
    </row>
    <row r="72" spans="1:17" ht="21">
      <c r="A72" s="49" t="s">
        <v>216</v>
      </c>
      <c r="C72" s="61"/>
      <c r="D72" s="61"/>
      <c r="E72" s="183"/>
      <c r="F72" s="62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</row>
    <row r="73" spans="1:17" ht="21">
      <c r="A73" s="49" t="s">
        <v>217</v>
      </c>
      <c r="C73" s="61"/>
      <c r="D73" s="61"/>
      <c r="E73" s="183">
        <v>25</v>
      </c>
      <c r="F73" s="62"/>
      <c r="G73" s="63">
        <v>57205890</v>
      </c>
      <c r="H73" s="63"/>
      <c r="I73" s="63">
        <v>59337586</v>
      </c>
      <c r="J73" s="63"/>
      <c r="K73" s="63">
        <v>84092301</v>
      </c>
      <c r="L73" s="63"/>
      <c r="M73" s="63">
        <v>10230295</v>
      </c>
      <c r="N73" s="63"/>
      <c r="O73" s="63">
        <v>10717752</v>
      </c>
      <c r="P73" s="63"/>
      <c r="Q73" s="63">
        <v>11109263</v>
      </c>
    </row>
    <row r="74" spans="1:17" ht="21">
      <c r="A74" s="49" t="s">
        <v>147</v>
      </c>
      <c r="C74" s="61"/>
      <c r="D74" s="61"/>
      <c r="E74" s="183">
        <v>26</v>
      </c>
      <c r="F74" s="62"/>
      <c r="G74" s="63">
        <v>999835639</v>
      </c>
      <c r="H74" s="63"/>
      <c r="I74" s="63">
        <v>2499842503</v>
      </c>
      <c r="J74" s="63"/>
      <c r="K74" s="63">
        <v>2969455061</v>
      </c>
      <c r="L74" s="63"/>
      <c r="M74" s="63">
        <v>999835639</v>
      </c>
      <c r="N74" s="63"/>
      <c r="O74" s="63">
        <v>2499842503</v>
      </c>
      <c r="P74" s="63"/>
      <c r="Q74" s="63">
        <v>2969455061</v>
      </c>
    </row>
    <row r="75" spans="1:17" ht="21">
      <c r="A75" s="49" t="s">
        <v>255</v>
      </c>
      <c r="C75" s="61"/>
      <c r="D75" s="61"/>
      <c r="E75" s="183"/>
      <c r="F75" s="62"/>
      <c r="G75" s="63">
        <f>97700000</f>
        <v>97700000</v>
      </c>
      <c r="H75" s="63"/>
      <c r="I75" s="63">
        <v>88700000</v>
      </c>
      <c r="J75" s="63"/>
      <c r="K75" s="63">
        <v>0</v>
      </c>
      <c r="L75" s="63"/>
      <c r="M75" s="63">
        <v>0</v>
      </c>
      <c r="N75" s="63"/>
      <c r="O75" s="63">
        <v>0</v>
      </c>
      <c r="P75" s="63"/>
      <c r="Q75" s="63">
        <v>0</v>
      </c>
    </row>
    <row r="76" spans="1:17" ht="21">
      <c r="A76" s="49" t="s">
        <v>93</v>
      </c>
      <c r="C76" s="61"/>
      <c r="D76" s="61"/>
      <c r="E76" s="183">
        <v>12</v>
      </c>
      <c r="F76" s="62"/>
      <c r="G76" s="63">
        <v>0</v>
      </c>
      <c r="H76" s="63"/>
      <c r="I76" s="63">
        <v>0</v>
      </c>
      <c r="J76" s="63"/>
      <c r="K76" s="63">
        <v>0</v>
      </c>
      <c r="L76" s="63"/>
      <c r="M76" s="63">
        <v>8303333657</v>
      </c>
      <c r="N76" s="63"/>
      <c r="O76" s="63">
        <v>4703038618</v>
      </c>
      <c r="P76" s="63"/>
      <c r="Q76" s="63">
        <v>2926436769</v>
      </c>
    </row>
    <row r="77" spans="1:17" ht="21">
      <c r="A77" s="49" t="s">
        <v>152</v>
      </c>
      <c r="C77" s="61"/>
      <c r="D77" s="61"/>
      <c r="E77" s="183"/>
      <c r="F77" s="62"/>
      <c r="G77" s="63">
        <v>726682651</v>
      </c>
      <c r="H77" s="63"/>
      <c r="I77" s="63">
        <v>631985257</v>
      </c>
      <c r="J77" s="63"/>
      <c r="K77" s="63">
        <v>473257464</v>
      </c>
      <c r="L77" s="63"/>
      <c r="M77" s="63">
        <v>138543809</v>
      </c>
      <c r="N77" s="63"/>
      <c r="O77" s="63">
        <v>82257572</v>
      </c>
      <c r="P77" s="63"/>
      <c r="Q77" s="63">
        <v>34281001</v>
      </c>
    </row>
    <row r="78" spans="1:17" ht="21">
      <c r="A78" s="49" t="s">
        <v>44</v>
      </c>
      <c r="C78" s="61"/>
      <c r="D78" s="61"/>
      <c r="E78" s="183"/>
      <c r="F78" s="62"/>
      <c r="G78" s="63">
        <v>4855181484</v>
      </c>
      <c r="H78" s="63"/>
      <c r="I78" s="63">
        <v>2796219548</v>
      </c>
      <c r="J78" s="63"/>
      <c r="K78" s="63">
        <v>2483562669</v>
      </c>
      <c r="L78" s="63"/>
      <c r="M78" s="63">
        <v>1151084489</v>
      </c>
      <c r="N78" s="63"/>
      <c r="O78" s="63">
        <v>592525182</v>
      </c>
      <c r="P78" s="63"/>
      <c r="Q78" s="63">
        <v>533890576</v>
      </c>
    </row>
    <row r="79" spans="1:17" ht="21">
      <c r="A79" s="49" t="s">
        <v>276</v>
      </c>
      <c r="C79" s="61"/>
      <c r="D79" s="61"/>
      <c r="E79" s="183"/>
      <c r="F79" s="62"/>
      <c r="G79" s="63">
        <v>362350535</v>
      </c>
      <c r="H79" s="63"/>
      <c r="I79" s="63">
        <v>307562934</v>
      </c>
      <c r="J79" s="63"/>
      <c r="K79" s="63">
        <v>265673232</v>
      </c>
      <c r="L79" s="63"/>
      <c r="M79" s="63">
        <v>105203869</v>
      </c>
      <c r="N79" s="63"/>
      <c r="O79" s="63">
        <v>104650389</v>
      </c>
      <c r="P79" s="63"/>
      <c r="Q79" s="63">
        <v>93711022</v>
      </c>
    </row>
    <row r="80" spans="1:17" ht="21">
      <c r="A80" s="49" t="s">
        <v>6</v>
      </c>
      <c r="C80" s="61"/>
      <c r="D80" s="61"/>
      <c r="E80" s="183">
        <v>12</v>
      </c>
      <c r="F80" s="62"/>
      <c r="G80" s="66">
        <v>355450605</v>
      </c>
      <c r="H80" s="63"/>
      <c r="I80" s="63">
        <v>507179090</v>
      </c>
      <c r="J80" s="63"/>
      <c r="K80" s="63">
        <v>448826126</v>
      </c>
      <c r="L80" s="63"/>
      <c r="M80" s="66">
        <v>80186736</v>
      </c>
      <c r="N80" s="63"/>
      <c r="O80" s="63">
        <v>139230005</v>
      </c>
      <c r="P80" s="63"/>
      <c r="Q80" s="63">
        <f>280993879-93711022</f>
        <v>187282857</v>
      </c>
    </row>
    <row r="81" spans="1:17" ht="21">
      <c r="A81" s="54" t="s">
        <v>7</v>
      </c>
      <c r="E81" s="179"/>
      <c r="G81" s="67">
        <f>SUM(G68:G80)</f>
        <v>14173241052</v>
      </c>
      <c r="H81" s="68"/>
      <c r="I81" s="67">
        <f>SUM(I68:I80)</f>
        <v>12893781564</v>
      </c>
      <c r="J81" s="63"/>
      <c r="K81" s="67">
        <f>SUM(K68:K80)</f>
        <v>11760012383</v>
      </c>
      <c r="L81" s="63"/>
      <c r="M81" s="67">
        <f>SUM(M68:M80)</f>
        <v>13749507031</v>
      </c>
      <c r="N81" s="63"/>
      <c r="O81" s="67">
        <f>SUM(O68:O80)</f>
        <v>10597700435</v>
      </c>
      <c r="P81" s="63"/>
      <c r="Q81" s="67">
        <f>SUM(Q68:Q80)</f>
        <v>8671708541</v>
      </c>
    </row>
    <row r="82" spans="1:17" ht="21">
      <c r="A82" s="54" t="s">
        <v>19</v>
      </c>
      <c r="E82" s="179"/>
      <c r="G82" s="68"/>
      <c r="H82" s="68"/>
      <c r="I82" s="68"/>
      <c r="J82" s="68"/>
      <c r="K82" s="68"/>
      <c r="L82" s="68"/>
      <c r="M82" s="63"/>
      <c r="N82" s="63"/>
      <c r="O82" s="63"/>
      <c r="P82" s="63"/>
      <c r="Q82" s="63"/>
    </row>
    <row r="83" spans="1:17" ht="21">
      <c r="A83" s="49" t="s">
        <v>140</v>
      </c>
      <c r="B83" s="61"/>
      <c r="D83" s="61"/>
      <c r="E83" s="185"/>
      <c r="F83" s="49"/>
      <c r="G83" s="49"/>
      <c r="H83" s="49"/>
      <c r="I83" s="128"/>
      <c r="J83" s="128"/>
      <c r="K83" s="128"/>
      <c r="L83" s="128"/>
      <c r="M83" s="128"/>
      <c r="N83" s="128"/>
      <c r="O83" s="128"/>
      <c r="P83" s="128"/>
      <c r="Q83" s="128"/>
    </row>
    <row r="84" spans="1:17" ht="21">
      <c r="A84" s="49" t="s">
        <v>141</v>
      </c>
      <c r="B84" s="61"/>
      <c r="D84" s="61"/>
      <c r="E84" s="183">
        <v>24</v>
      </c>
      <c r="F84" s="62"/>
      <c r="G84" s="63">
        <v>7737989124</v>
      </c>
      <c r="H84" s="63"/>
      <c r="I84" s="63">
        <v>9371612676</v>
      </c>
      <c r="J84" s="63"/>
      <c r="K84" s="63">
        <v>7623657555</v>
      </c>
      <c r="L84" s="63"/>
      <c r="M84" s="63">
        <v>7697531600</v>
      </c>
      <c r="N84" s="63"/>
      <c r="O84" s="63">
        <v>9306925600</v>
      </c>
      <c r="P84" s="63"/>
      <c r="Q84" s="63">
        <v>7326342400</v>
      </c>
    </row>
    <row r="85" spans="1:17" ht="21">
      <c r="A85" s="49" t="s">
        <v>142</v>
      </c>
      <c r="B85" s="61"/>
      <c r="D85" s="61"/>
      <c r="E85" s="183"/>
      <c r="F85" s="62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</row>
    <row r="86" spans="1:17" ht="21">
      <c r="A86" s="49" t="s">
        <v>141</v>
      </c>
      <c r="B86" s="61"/>
      <c r="D86" s="61"/>
      <c r="E86" s="183">
        <v>25</v>
      </c>
      <c r="F86" s="62"/>
      <c r="G86" s="63">
        <v>46944936</v>
      </c>
      <c r="H86" s="63"/>
      <c r="I86" s="63">
        <v>101402802</v>
      </c>
      <c r="J86" s="63"/>
      <c r="K86" s="63">
        <v>75332355</v>
      </c>
      <c r="L86" s="63"/>
      <c r="M86" s="63">
        <v>6528177</v>
      </c>
      <c r="N86" s="63"/>
      <c r="O86" s="63">
        <v>15404412</v>
      </c>
      <c r="P86" s="63"/>
      <c r="Q86" s="63">
        <v>18368151</v>
      </c>
    </row>
    <row r="87" spans="1:17" ht="21">
      <c r="A87" s="49" t="s">
        <v>148</v>
      </c>
      <c r="B87" s="61"/>
      <c r="D87" s="61"/>
      <c r="E87" s="183">
        <v>26</v>
      </c>
      <c r="F87" s="62"/>
      <c r="G87" s="63">
        <v>9591140848</v>
      </c>
      <c r="H87" s="63"/>
      <c r="I87" s="63">
        <v>8592143587</v>
      </c>
      <c r="J87" s="63"/>
      <c r="K87" s="63">
        <v>11089780476</v>
      </c>
      <c r="L87" s="63"/>
      <c r="M87" s="63">
        <v>9591140848</v>
      </c>
      <c r="N87" s="63"/>
      <c r="O87" s="63">
        <v>8592143587</v>
      </c>
      <c r="P87" s="63"/>
      <c r="Q87" s="63">
        <v>11089780476</v>
      </c>
    </row>
    <row r="88" spans="1:17" ht="21">
      <c r="A88" s="49" t="s">
        <v>257</v>
      </c>
      <c r="B88" s="61"/>
      <c r="D88" s="61"/>
      <c r="E88" s="183">
        <v>27</v>
      </c>
      <c r="F88" s="62"/>
      <c r="G88" s="63">
        <v>9683480857</v>
      </c>
      <c r="H88" s="63"/>
      <c r="I88" s="63">
        <v>9345724643</v>
      </c>
      <c r="J88" s="63"/>
      <c r="K88" s="63">
        <v>0</v>
      </c>
      <c r="L88" s="63"/>
      <c r="M88" s="63">
        <v>9683480857</v>
      </c>
      <c r="N88" s="63"/>
      <c r="O88" s="63">
        <v>9345724643</v>
      </c>
      <c r="P88" s="63"/>
      <c r="Q88" s="63">
        <v>0</v>
      </c>
    </row>
    <row r="89" spans="1:17" ht="21">
      <c r="A89" s="49" t="s">
        <v>153</v>
      </c>
      <c r="B89" s="61"/>
      <c r="D89" s="61"/>
      <c r="E89" s="183">
        <v>28</v>
      </c>
      <c r="F89" s="62"/>
      <c r="G89" s="63">
        <v>1529572833</v>
      </c>
      <c r="H89" s="63"/>
      <c r="I89" s="63">
        <v>1356592542</v>
      </c>
      <c r="J89" s="63"/>
      <c r="K89" s="63">
        <v>1204104085</v>
      </c>
      <c r="L89" s="63"/>
      <c r="M89" s="63">
        <v>348778971</v>
      </c>
      <c r="N89" s="63"/>
      <c r="O89" s="63">
        <v>245985250</v>
      </c>
      <c r="P89" s="63"/>
      <c r="Q89" s="63">
        <v>238374454</v>
      </c>
    </row>
    <row r="90" spans="1:17" ht="21">
      <c r="A90" s="49" t="s">
        <v>277</v>
      </c>
      <c r="B90" s="61"/>
      <c r="D90" s="61"/>
      <c r="E90" s="183"/>
      <c r="F90" s="62"/>
      <c r="G90" s="63">
        <v>621901855</v>
      </c>
      <c r="H90" s="63"/>
      <c r="I90" s="63">
        <v>666508527</v>
      </c>
      <c r="J90" s="63"/>
      <c r="K90" s="63">
        <f>96801660+477732780</f>
        <v>574534440</v>
      </c>
      <c r="L90" s="63"/>
      <c r="M90" s="63">
        <v>130357160</v>
      </c>
      <c r="N90" s="63"/>
      <c r="O90" s="63">
        <v>159154452</v>
      </c>
      <c r="P90" s="63"/>
      <c r="Q90" s="63">
        <f>48572159+109224840</f>
        <v>157796999</v>
      </c>
    </row>
    <row r="91" spans="1:17" ht="21">
      <c r="A91" s="49" t="s">
        <v>234</v>
      </c>
      <c r="B91" s="61"/>
      <c r="D91" s="61"/>
      <c r="E91" s="183">
        <v>33</v>
      </c>
      <c r="F91" s="62"/>
      <c r="G91" s="63">
        <v>2485688533</v>
      </c>
      <c r="H91" s="63"/>
      <c r="I91" s="63">
        <v>1843793861</v>
      </c>
      <c r="J91" s="63"/>
      <c r="K91" s="63">
        <v>1393591718</v>
      </c>
      <c r="L91" s="63"/>
      <c r="M91" s="63">
        <v>201577534</v>
      </c>
      <c r="N91" s="63"/>
      <c r="O91" s="63">
        <v>231950440</v>
      </c>
      <c r="P91" s="63"/>
      <c r="Q91" s="63">
        <v>146832381</v>
      </c>
    </row>
    <row r="92" spans="1:17" ht="21">
      <c r="A92" s="49" t="s">
        <v>45</v>
      </c>
      <c r="B92" s="61"/>
      <c r="D92" s="61"/>
      <c r="E92" s="183">
        <v>12</v>
      </c>
      <c r="F92" s="62"/>
      <c r="G92" s="63">
        <v>290007199</v>
      </c>
      <c r="H92" s="63"/>
      <c r="I92" s="63">
        <v>199998971</v>
      </c>
      <c r="J92" s="63"/>
      <c r="K92" s="63">
        <v>143131253</v>
      </c>
      <c r="L92" s="63"/>
      <c r="M92" s="63">
        <v>197496263</v>
      </c>
      <c r="N92" s="63"/>
      <c r="O92" s="63">
        <v>54733977</v>
      </c>
      <c r="P92" s="63"/>
      <c r="Q92" s="63">
        <f>185395403-109224840</f>
        <v>76170563</v>
      </c>
    </row>
    <row r="93" spans="1:17" ht="21">
      <c r="A93" s="54" t="s">
        <v>52</v>
      </c>
      <c r="B93" s="54"/>
      <c r="E93" s="179"/>
      <c r="G93" s="67">
        <f>SUM(G84:G92)</f>
        <v>31986726185</v>
      </c>
      <c r="H93" s="68"/>
      <c r="I93" s="67">
        <f>SUM(I84:I92)</f>
        <v>31477777609</v>
      </c>
      <c r="J93" s="63"/>
      <c r="K93" s="67">
        <f>SUM(K84:K92)</f>
        <v>22104131882</v>
      </c>
      <c r="L93" s="63"/>
      <c r="M93" s="67">
        <f>SUM(M84:M92)</f>
        <v>27856891410</v>
      </c>
      <c r="N93" s="68"/>
      <c r="O93" s="67">
        <f>SUM(O84:O92)</f>
        <v>27952022361</v>
      </c>
      <c r="P93" s="63"/>
      <c r="Q93" s="67">
        <f>SUM(Q84:Q92)</f>
        <v>19053665424</v>
      </c>
    </row>
    <row r="94" spans="1:20" ht="21">
      <c r="A94" s="54" t="s">
        <v>8</v>
      </c>
      <c r="B94" s="54"/>
      <c r="E94" s="179"/>
      <c r="G94" s="67">
        <f>SUM(G81+G93)</f>
        <v>46159967237</v>
      </c>
      <c r="H94" s="68"/>
      <c r="I94" s="67">
        <f>SUM(I81+I93)</f>
        <v>44371559173</v>
      </c>
      <c r="J94" s="63"/>
      <c r="K94" s="67">
        <f>SUM(K81+K93)</f>
        <v>33864144265</v>
      </c>
      <c r="L94" s="63"/>
      <c r="M94" s="67">
        <f>SUM(M81+M93)</f>
        <v>41606398441</v>
      </c>
      <c r="N94" s="68"/>
      <c r="O94" s="67">
        <f>SUM(O81+O93)</f>
        <v>38549722796</v>
      </c>
      <c r="P94" s="63"/>
      <c r="Q94" s="67">
        <f>SUM(Q81+Q93)</f>
        <v>27725373965</v>
      </c>
      <c r="T94" s="99"/>
    </row>
    <row r="95" spans="7:17" ht="21">
      <c r="G95" s="60"/>
      <c r="I95" s="60"/>
      <c r="J95" s="60"/>
      <c r="K95" s="60"/>
      <c r="L95" s="60"/>
      <c r="M95" s="60"/>
      <c r="O95" s="60"/>
      <c r="P95" s="60"/>
      <c r="Q95" s="60"/>
    </row>
    <row r="96" spans="1:17" ht="21">
      <c r="A96" s="49" t="s">
        <v>40</v>
      </c>
      <c r="G96" s="60"/>
      <c r="I96" s="60"/>
      <c r="J96" s="60"/>
      <c r="K96" s="60"/>
      <c r="L96" s="60"/>
      <c r="M96" s="60"/>
      <c r="O96" s="60"/>
      <c r="P96" s="60"/>
      <c r="Q96" s="60"/>
    </row>
    <row r="97" spans="7:17" ht="21">
      <c r="G97" s="60"/>
      <c r="I97" s="60"/>
      <c r="J97" s="60"/>
      <c r="K97" s="60"/>
      <c r="L97" s="60"/>
      <c r="M97" s="60"/>
      <c r="O97" s="60"/>
      <c r="P97" s="60"/>
      <c r="Q97" s="60"/>
    </row>
    <row r="98" spans="7:17" ht="21">
      <c r="G98" s="60"/>
      <c r="I98" s="60"/>
      <c r="J98" s="60"/>
      <c r="K98" s="60"/>
      <c r="L98" s="60"/>
      <c r="M98" s="60"/>
      <c r="O98" s="60"/>
      <c r="P98" s="60"/>
      <c r="Q98" s="60"/>
    </row>
    <row r="99" spans="7:17" ht="21">
      <c r="G99" s="60"/>
      <c r="I99" s="60"/>
      <c r="J99" s="60"/>
      <c r="K99" s="60"/>
      <c r="L99" s="60"/>
      <c r="M99" s="60"/>
      <c r="O99" s="60"/>
      <c r="P99" s="60"/>
      <c r="Q99" s="60"/>
    </row>
    <row r="100" spans="7:17" ht="21">
      <c r="G100" s="60"/>
      <c r="I100" s="60"/>
      <c r="J100" s="60"/>
      <c r="K100" s="60"/>
      <c r="L100" s="60"/>
      <c r="M100" s="60"/>
      <c r="O100" s="60"/>
      <c r="P100" s="60"/>
      <c r="Q100" s="60"/>
    </row>
    <row r="101" spans="7:17" ht="21">
      <c r="G101" s="60"/>
      <c r="I101" s="60"/>
      <c r="J101" s="60"/>
      <c r="K101" s="60"/>
      <c r="L101" s="60"/>
      <c r="M101" s="60"/>
      <c r="O101" s="60"/>
      <c r="P101" s="60"/>
      <c r="Q101" s="60"/>
    </row>
    <row r="102" spans="7:17" ht="21">
      <c r="G102" s="60"/>
      <c r="I102" s="60"/>
      <c r="J102" s="60"/>
      <c r="K102" s="60"/>
      <c r="L102" s="60"/>
      <c r="M102" s="60"/>
      <c r="O102" s="60"/>
      <c r="P102" s="60"/>
      <c r="Q102" s="60"/>
    </row>
    <row r="103" spans="7:17" ht="21">
      <c r="G103" s="60"/>
      <c r="I103" s="60"/>
      <c r="J103" s="60"/>
      <c r="K103" s="60"/>
      <c r="L103" s="60"/>
      <c r="M103" s="60"/>
      <c r="O103" s="60"/>
      <c r="P103" s="60"/>
      <c r="Q103" s="60"/>
    </row>
    <row r="104" spans="7:17" ht="21">
      <c r="G104" s="60"/>
      <c r="I104" s="60"/>
      <c r="J104" s="60"/>
      <c r="K104" s="60"/>
      <c r="L104" s="60"/>
      <c r="M104" s="60"/>
      <c r="O104" s="60"/>
      <c r="P104" s="60"/>
      <c r="Q104" s="60"/>
    </row>
    <row r="105" spans="7:17" ht="21">
      <c r="G105" s="60"/>
      <c r="I105" s="60"/>
      <c r="J105" s="60"/>
      <c r="K105" s="60"/>
      <c r="L105" s="60"/>
      <c r="M105" s="60"/>
      <c r="O105" s="60"/>
      <c r="P105" s="60"/>
      <c r="Q105" s="60"/>
    </row>
    <row r="106" spans="7:17" ht="21">
      <c r="G106" s="60"/>
      <c r="I106" s="60"/>
      <c r="J106" s="60"/>
      <c r="K106" s="60"/>
      <c r="L106" s="60"/>
      <c r="M106" s="60"/>
      <c r="O106" s="60"/>
      <c r="P106" s="60"/>
      <c r="Q106" s="60"/>
    </row>
    <row r="107" spans="7:17" ht="21">
      <c r="G107" s="60"/>
      <c r="I107" s="60"/>
      <c r="J107" s="60"/>
      <c r="K107" s="60"/>
      <c r="L107" s="60"/>
      <c r="M107" s="60"/>
      <c r="O107" s="60"/>
      <c r="P107" s="60"/>
      <c r="Q107" s="60"/>
    </row>
    <row r="108" spans="7:17" ht="21">
      <c r="G108" s="60"/>
      <c r="I108" s="60"/>
      <c r="J108" s="60"/>
      <c r="K108" s="60"/>
      <c r="L108" s="60"/>
      <c r="M108" s="60"/>
      <c r="O108" s="60"/>
      <c r="P108" s="60"/>
      <c r="Q108" s="60"/>
    </row>
    <row r="109" spans="7:17" ht="21">
      <c r="G109" s="60"/>
      <c r="I109" s="60"/>
      <c r="J109" s="60"/>
      <c r="K109" s="60"/>
      <c r="L109" s="60"/>
      <c r="M109" s="60"/>
      <c r="O109" s="60"/>
      <c r="P109" s="60"/>
      <c r="Q109" s="60"/>
    </row>
    <row r="110" spans="7:17" ht="21">
      <c r="G110" s="60"/>
      <c r="I110" s="60"/>
      <c r="J110" s="60"/>
      <c r="K110" s="60"/>
      <c r="L110" s="60"/>
      <c r="M110" s="60"/>
      <c r="O110" s="60"/>
      <c r="P110" s="60"/>
      <c r="Q110" s="60"/>
    </row>
    <row r="111" spans="7:17" ht="21">
      <c r="G111" s="60"/>
      <c r="I111" s="60"/>
      <c r="J111" s="60"/>
      <c r="K111" s="60"/>
      <c r="L111" s="60"/>
      <c r="M111" s="60"/>
      <c r="O111" s="60"/>
      <c r="P111" s="60"/>
      <c r="Q111" s="60"/>
    </row>
    <row r="112" spans="5:17" s="106" customFormat="1" ht="27">
      <c r="E112" s="179"/>
      <c r="F112" s="109"/>
      <c r="G112" s="124"/>
      <c r="H112" s="110"/>
      <c r="I112" s="107"/>
      <c r="J112" s="107"/>
      <c r="K112" s="107"/>
      <c r="L112" s="107"/>
      <c r="M112" s="110"/>
      <c r="N112" s="110"/>
      <c r="P112" s="107"/>
      <c r="Q112" s="191">
        <v>2</v>
      </c>
    </row>
    <row r="113" spans="1:17" ht="21">
      <c r="A113" s="48" t="s">
        <v>41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1:17" ht="21">
      <c r="A114" s="48" t="s">
        <v>151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1:17" ht="21">
      <c r="A115" s="48" t="s">
        <v>287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</row>
    <row r="116" spans="1:17" ht="21">
      <c r="A116" s="51"/>
      <c r="B116" s="51"/>
      <c r="C116" s="51"/>
      <c r="D116" s="51"/>
      <c r="H116" s="52"/>
      <c r="I116" s="52"/>
      <c r="J116" s="52"/>
      <c r="K116" s="52"/>
      <c r="L116" s="52"/>
      <c r="M116" s="52"/>
      <c r="N116" s="53"/>
      <c r="O116" s="82"/>
      <c r="P116" s="82"/>
      <c r="Q116" s="82" t="s">
        <v>261</v>
      </c>
    </row>
    <row r="117" spans="7:18" s="54" customFormat="1" ht="21.75" customHeight="1">
      <c r="G117" s="197" t="s">
        <v>33</v>
      </c>
      <c r="H117" s="197"/>
      <c r="I117" s="197"/>
      <c r="J117" s="197"/>
      <c r="K117" s="197"/>
      <c r="L117" s="59"/>
      <c r="M117" s="197" t="s">
        <v>105</v>
      </c>
      <c r="N117" s="197"/>
      <c r="O117" s="197"/>
      <c r="P117" s="197"/>
      <c r="Q117" s="197"/>
      <c r="R117" s="60"/>
    </row>
    <row r="118" spans="5:17" ht="21">
      <c r="E118" s="56"/>
      <c r="F118" s="49"/>
      <c r="G118" s="59" t="s">
        <v>233</v>
      </c>
      <c r="H118" s="59"/>
      <c r="I118" s="59" t="s">
        <v>233</v>
      </c>
      <c r="J118" s="59"/>
      <c r="K118" s="59" t="s">
        <v>233</v>
      </c>
      <c r="L118" s="59"/>
      <c r="M118" s="59" t="s">
        <v>233</v>
      </c>
      <c r="N118" s="59"/>
      <c r="O118" s="59" t="s">
        <v>233</v>
      </c>
      <c r="P118" s="59"/>
      <c r="Q118" s="59" t="s">
        <v>233</v>
      </c>
    </row>
    <row r="119" spans="5:17" ht="21">
      <c r="E119" s="56" t="s">
        <v>26</v>
      </c>
      <c r="F119" s="49"/>
      <c r="G119" s="127" t="s">
        <v>288</v>
      </c>
      <c r="H119" s="57"/>
      <c r="I119" s="100" t="s">
        <v>259</v>
      </c>
      <c r="J119" s="57"/>
      <c r="K119" s="100" t="s">
        <v>292</v>
      </c>
      <c r="L119" s="57"/>
      <c r="M119" s="127" t="s">
        <v>288</v>
      </c>
      <c r="N119" s="57"/>
      <c r="O119" s="100" t="s">
        <v>259</v>
      </c>
      <c r="P119" s="57"/>
      <c r="Q119" s="100" t="s">
        <v>292</v>
      </c>
    </row>
    <row r="120" spans="5:17" ht="21">
      <c r="E120" s="56"/>
      <c r="F120" s="49"/>
      <c r="G120" s="170"/>
      <c r="H120" s="57"/>
      <c r="I120" s="57" t="s">
        <v>293</v>
      </c>
      <c r="J120" s="57"/>
      <c r="K120" s="57"/>
      <c r="L120" s="57"/>
      <c r="M120" s="170"/>
      <c r="N120" s="57"/>
      <c r="O120" s="57" t="s">
        <v>293</v>
      </c>
      <c r="P120" s="57"/>
      <c r="Q120" s="57"/>
    </row>
    <row r="121" spans="1:17" ht="21">
      <c r="A121" s="48" t="s">
        <v>143</v>
      </c>
      <c r="E121" s="56"/>
      <c r="F121" s="49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ht="21">
      <c r="A122" s="54" t="s">
        <v>9</v>
      </c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 ht="21">
      <c r="A123" s="49" t="s">
        <v>10</v>
      </c>
      <c r="E123" s="179">
        <v>29</v>
      </c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ht="21">
      <c r="A124" s="49" t="s">
        <v>58</v>
      </c>
      <c r="B124" s="74"/>
      <c r="C124" s="74"/>
      <c r="E124" s="49"/>
      <c r="F124" s="62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</row>
    <row r="125" spans="2:17" ht="21">
      <c r="B125" s="49" t="s">
        <v>251</v>
      </c>
      <c r="C125" s="74"/>
      <c r="E125" s="49"/>
      <c r="F125" s="62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</row>
    <row r="126" spans="2:17" ht="21.75" thickBot="1">
      <c r="B126" s="49" t="s">
        <v>303</v>
      </c>
      <c r="C126" s="74"/>
      <c r="F126" s="62"/>
      <c r="G126" s="122">
        <v>1649786871</v>
      </c>
      <c r="H126" s="63"/>
      <c r="I126" s="122">
        <v>1649786871</v>
      </c>
      <c r="J126" s="120"/>
      <c r="K126" s="122">
        <v>1700004771</v>
      </c>
      <c r="L126" s="120"/>
      <c r="M126" s="122">
        <v>1649786871</v>
      </c>
      <c r="N126" s="63"/>
      <c r="O126" s="122">
        <v>1649786871</v>
      </c>
      <c r="P126" s="120"/>
      <c r="Q126" s="122">
        <v>1700004771</v>
      </c>
    </row>
    <row r="127" spans="1:17" ht="21.75" thickTop="1">
      <c r="A127" s="49" t="s">
        <v>59</v>
      </c>
      <c r="B127" s="74"/>
      <c r="C127" s="74"/>
      <c r="E127" s="180"/>
      <c r="F127" s="62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</row>
    <row r="128" spans="2:17" ht="21">
      <c r="B128" s="49" t="s">
        <v>248</v>
      </c>
      <c r="C128" s="74"/>
      <c r="E128" s="180"/>
      <c r="F128" s="62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</row>
    <row r="129" spans="2:17" ht="21">
      <c r="B129" s="49" t="s">
        <v>302</v>
      </c>
      <c r="C129" s="74"/>
      <c r="E129" s="180"/>
      <c r="F129" s="62"/>
      <c r="G129" s="63">
        <f>'CE Thai'!D76</f>
        <v>1549095654</v>
      </c>
      <c r="H129" s="63"/>
      <c r="I129" s="120">
        <v>1549095654</v>
      </c>
      <c r="J129" s="120"/>
      <c r="K129" s="120">
        <v>1549095654</v>
      </c>
      <c r="L129" s="120"/>
      <c r="M129" s="63">
        <f>'CE Thai'!L114</f>
        <v>1549095654</v>
      </c>
      <c r="N129" s="63"/>
      <c r="O129" s="120">
        <v>1549095654</v>
      </c>
      <c r="P129" s="120"/>
      <c r="Q129" s="120">
        <v>1549095654</v>
      </c>
    </row>
    <row r="130" spans="1:17" ht="21">
      <c r="A130" s="49" t="s">
        <v>91</v>
      </c>
      <c r="B130" s="74"/>
      <c r="C130" s="74"/>
      <c r="E130" s="180"/>
      <c r="F130" s="62"/>
      <c r="G130" s="63"/>
      <c r="H130" s="63"/>
      <c r="I130" s="120"/>
      <c r="J130" s="120"/>
      <c r="K130" s="120"/>
      <c r="L130" s="120"/>
      <c r="M130" s="63"/>
      <c r="N130" s="63"/>
      <c r="O130" s="120"/>
      <c r="P130" s="120"/>
      <c r="Q130" s="120"/>
    </row>
    <row r="131" spans="2:17" ht="21">
      <c r="B131" s="49" t="s">
        <v>20</v>
      </c>
      <c r="C131" s="74"/>
      <c r="E131" s="180"/>
      <c r="F131" s="62"/>
      <c r="G131" s="63">
        <f>'CE Thai'!F76</f>
        <v>20481530880</v>
      </c>
      <c r="H131" s="63"/>
      <c r="I131" s="120">
        <v>20481530880</v>
      </c>
      <c r="J131" s="120"/>
      <c r="K131" s="120">
        <v>20481530880</v>
      </c>
      <c r="L131" s="120"/>
      <c r="M131" s="63">
        <f>'CE Thai'!N114</f>
        <v>20418606952</v>
      </c>
      <c r="N131" s="63"/>
      <c r="O131" s="120">
        <v>20418606952</v>
      </c>
      <c r="P131" s="120"/>
      <c r="Q131" s="120">
        <v>20418606952</v>
      </c>
    </row>
    <row r="132" spans="2:17" ht="21">
      <c r="B132" s="49" t="s">
        <v>77</v>
      </c>
      <c r="C132" s="74"/>
      <c r="E132" s="180"/>
      <c r="F132" s="62"/>
      <c r="G132" s="63">
        <f>'CE Thai'!H76</f>
        <v>305000325</v>
      </c>
      <c r="H132" s="63"/>
      <c r="I132" s="120">
        <v>305000325</v>
      </c>
      <c r="J132" s="120"/>
      <c r="K132" s="120">
        <v>305000325</v>
      </c>
      <c r="L132" s="120"/>
      <c r="M132" s="63">
        <v>0</v>
      </c>
      <c r="N132" s="63"/>
      <c r="O132" s="63">
        <v>0</v>
      </c>
      <c r="P132" s="63"/>
      <c r="Q132" s="63">
        <v>0</v>
      </c>
    </row>
    <row r="133" spans="1:17" ht="21">
      <c r="A133" s="49" t="s">
        <v>46</v>
      </c>
      <c r="C133" s="74"/>
      <c r="E133" s="180"/>
      <c r="F133" s="62"/>
      <c r="G133" s="68"/>
      <c r="H133" s="63"/>
      <c r="I133" s="120"/>
      <c r="J133" s="120"/>
      <c r="K133" s="120"/>
      <c r="L133" s="120"/>
      <c r="M133" s="63"/>
      <c r="N133" s="63"/>
      <c r="O133" s="120"/>
      <c r="P133" s="120"/>
      <c r="Q133" s="120"/>
    </row>
    <row r="134" spans="2:17" ht="21">
      <c r="B134" s="49" t="s">
        <v>60</v>
      </c>
      <c r="E134" s="186">
        <v>31</v>
      </c>
      <c r="F134" s="62"/>
      <c r="G134" s="63">
        <f>'CE Thai'!J76</f>
        <v>170000477</v>
      </c>
      <c r="H134" s="63"/>
      <c r="I134" s="120">
        <v>170000477</v>
      </c>
      <c r="J134" s="120"/>
      <c r="K134" s="120">
        <v>170000477</v>
      </c>
      <c r="L134" s="120"/>
      <c r="M134" s="63">
        <f>'CE Thai'!P114</f>
        <v>170000477</v>
      </c>
      <c r="N134" s="63"/>
      <c r="O134" s="120">
        <v>170000477</v>
      </c>
      <c r="P134" s="120"/>
      <c r="Q134" s="120">
        <v>170000477</v>
      </c>
    </row>
    <row r="135" spans="2:17" ht="21">
      <c r="B135" s="49" t="s">
        <v>21</v>
      </c>
      <c r="E135" s="49"/>
      <c r="F135" s="49"/>
      <c r="G135" s="63">
        <f>'CE Thai'!L76</f>
        <v>27375018014</v>
      </c>
      <c r="H135" s="63"/>
      <c r="I135" s="120">
        <v>23059104916</v>
      </c>
      <c r="J135" s="120"/>
      <c r="K135" s="120">
        <v>18686664352</v>
      </c>
      <c r="L135" s="120"/>
      <c r="M135" s="63">
        <f>'CE Thai'!R114</f>
        <v>5524811391</v>
      </c>
      <c r="N135" s="63"/>
      <c r="O135" s="120">
        <v>4698257167</v>
      </c>
      <c r="P135" s="120"/>
      <c r="Q135" s="120">
        <v>4449793336</v>
      </c>
    </row>
    <row r="136" spans="1:17" ht="21">
      <c r="A136" s="49" t="s">
        <v>154</v>
      </c>
      <c r="E136" s="49"/>
      <c r="F136" s="49"/>
      <c r="G136" s="66">
        <f>'CE Thai'!Z76</f>
        <v>3795303504</v>
      </c>
      <c r="H136" s="63"/>
      <c r="I136" s="121">
        <v>1215423175</v>
      </c>
      <c r="J136" s="120"/>
      <c r="K136" s="121">
        <v>-511548614</v>
      </c>
      <c r="L136" s="120"/>
      <c r="M136" s="66">
        <f>'CE Thai'!Z114</f>
        <v>1619776872</v>
      </c>
      <c r="N136" s="63"/>
      <c r="O136" s="121">
        <v>1533613530</v>
      </c>
      <c r="P136" s="120"/>
      <c r="Q136" s="121">
        <v>719764480</v>
      </c>
    </row>
    <row r="137" spans="1:17" ht="21">
      <c r="A137" s="49" t="s">
        <v>178</v>
      </c>
      <c r="G137" s="68">
        <f>SUM(G129:G136)</f>
        <v>53675948854</v>
      </c>
      <c r="H137" s="68"/>
      <c r="I137" s="68">
        <f>SUM(I129:I136)</f>
        <v>46780155427</v>
      </c>
      <c r="J137" s="68"/>
      <c r="K137" s="68">
        <f>SUM(K129:K136)</f>
        <v>40680743074</v>
      </c>
      <c r="L137" s="68"/>
      <c r="M137" s="68">
        <f>SUM(M129:M136)</f>
        <v>29282291346</v>
      </c>
      <c r="N137" s="68"/>
      <c r="O137" s="68">
        <f>SUM(O129:O136)</f>
        <v>28369573780</v>
      </c>
      <c r="P137" s="68"/>
      <c r="Q137" s="68">
        <f>SUM(Q129:Q136)</f>
        <v>27307260899</v>
      </c>
    </row>
    <row r="138" spans="1:19" ht="21">
      <c r="A138" s="49" t="s">
        <v>155</v>
      </c>
      <c r="G138" s="66">
        <f>'CE Thai'!AD76</f>
        <v>2499078610</v>
      </c>
      <c r="H138" s="68"/>
      <c r="I138" s="121">
        <v>2217943470</v>
      </c>
      <c r="J138" s="120"/>
      <c r="K138" s="121">
        <v>2004470770</v>
      </c>
      <c r="L138" s="120"/>
      <c r="M138" s="66">
        <v>0</v>
      </c>
      <c r="N138" s="68"/>
      <c r="O138" s="66" t="s">
        <v>53</v>
      </c>
      <c r="P138" s="63"/>
      <c r="Q138" s="66" t="s">
        <v>53</v>
      </c>
      <c r="R138" s="77"/>
      <c r="S138" s="77"/>
    </row>
    <row r="139" spans="1:21" ht="21">
      <c r="A139" s="54" t="s">
        <v>11</v>
      </c>
      <c r="B139" s="54"/>
      <c r="G139" s="68">
        <f>SUM(G137:G138)</f>
        <v>56175027464</v>
      </c>
      <c r="H139" s="68"/>
      <c r="I139" s="68">
        <f>SUM(I137:I138)</f>
        <v>48998098897</v>
      </c>
      <c r="J139" s="68"/>
      <c r="K139" s="68">
        <f>SUM(K137:K138)</f>
        <v>42685213844</v>
      </c>
      <c r="L139" s="68"/>
      <c r="M139" s="68">
        <f>SUM(M137:M138)</f>
        <v>29282291346</v>
      </c>
      <c r="N139" s="68"/>
      <c r="O139" s="68">
        <f>SUM(O137:O138)</f>
        <v>28369573780</v>
      </c>
      <c r="P139" s="68"/>
      <c r="Q139" s="68">
        <f>SUM(Q137:Q138)</f>
        <v>27307260899</v>
      </c>
      <c r="T139" s="119"/>
      <c r="U139" s="119"/>
    </row>
    <row r="140" spans="1:24" ht="21.75" thickBot="1">
      <c r="A140" s="54" t="s">
        <v>12</v>
      </c>
      <c r="G140" s="71">
        <f>SUM(G139+G94)</f>
        <v>102334994701</v>
      </c>
      <c r="H140" s="68"/>
      <c r="I140" s="71">
        <f>SUM(I139+I94)</f>
        <v>93369658070</v>
      </c>
      <c r="J140" s="63"/>
      <c r="K140" s="71">
        <f>SUM(K139+K94)</f>
        <v>76549358109</v>
      </c>
      <c r="L140" s="63"/>
      <c r="M140" s="71">
        <f>SUM(M139+M94)</f>
        <v>70888689787</v>
      </c>
      <c r="N140" s="68"/>
      <c r="O140" s="71">
        <f>SUM(O139+O94)</f>
        <v>66919296576</v>
      </c>
      <c r="P140" s="63"/>
      <c r="Q140" s="71">
        <f>SUM(Q139+Q94)</f>
        <v>55032634864</v>
      </c>
      <c r="U140" s="119"/>
      <c r="V140" s="119"/>
      <c r="W140" s="119"/>
      <c r="X140" s="119"/>
    </row>
    <row r="141" spans="7:17" ht="21.75" thickTop="1">
      <c r="G141" s="78"/>
      <c r="H141" s="79"/>
      <c r="I141" s="78"/>
      <c r="J141" s="78"/>
      <c r="K141" s="78"/>
      <c r="L141" s="78"/>
      <c r="M141" s="78"/>
      <c r="N141" s="79"/>
      <c r="O141" s="123"/>
      <c r="P141" s="123"/>
      <c r="Q141" s="123"/>
    </row>
    <row r="142" spans="1:17" ht="21">
      <c r="A142" s="49" t="s">
        <v>40</v>
      </c>
      <c r="B142" s="80"/>
      <c r="C142" s="80"/>
      <c r="D142" s="55"/>
      <c r="G142" s="60"/>
      <c r="I142" s="60"/>
      <c r="J142" s="60"/>
      <c r="K142" s="60"/>
      <c r="L142" s="60"/>
      <c r="M142" s="60"/>
      <c r="O142" s="60"/>
      <c r="P142" s="60"/>
      <c r="Q142" s="60"/>
    </row>
    <row r="143" spans="1:17" ht="21">
      <c r="A143" s="80"/>
      <c r="B143" s="80"/>
      <c r="C143" s="80"/>
      <c r="D143" s="55"/>
      <c r="G143" s="103"/>
      <c r="I143" s="103"/>
      <c r="J143" s="103"/>
      <c r="K143" s="103"/>
      <c r="L143" s="103"/>
      <c r="M143" s="103"/>
      <c r="O143" s="103"/>
      <c r="P143" s="103"/>
      <c r="Q143" s="103"/>
    </row>
    <row r="144" spans="1:17" ht="21">
      <c r="A144" s="81"/>
      <c r="B144" s="81"/>
      <c r="C144" s="81"/>
      <c r="D144" s="81"/>
      <c r="G144" s="60"/>
      <c r="I144" s="60"/>
      <c r="J144" s="60"/>
      <c r="K144" s="60"/>
      <c r="L144" s="60"/>
      <c r="M144" s="60"/>
      <c r="O144" s="60"/>
      <c r="P144" s="60"/>
      <c r="Q144" s="60"/>
    </row>
    <row r="145" spans="1:17" ht="21">
      <c r="A145" s="80"/>
      <c r="B145" s="80"/>
      <c r="C145" s="80"/>
      <c r="D145" s="55"/>
      <c r="G145" s="60"/>
      <c r="I145" s="60"/>
      <c r="J145" s="60"/>
      <c r="K145" s="60"/>
      <c r="L145" s="60"/>
      <c r="M145" s="60"/>
      <c r="O145" s="60"/>
      <c r="P145" s="60"/>
      <c r="Q145" s="60"/>
    </row>
    <row r="146" spans="1:17" ht="21">
      <c r="A146" s="80"/>
      <c r="C146" s="80"/>
      <c r="D146" s="55"/>
      <c r="E146" s="72" t="s">
        <v>75</v>
      </c>
      <c r="G146" s="60"/>
      <c r="I146" s="60"/>
      <c r="J146" s="60"/>
      <c r="K146" s="60"/>
      <c r="L146" s="60"/>
      <c r="M146" s="60"/>
      <c r="O146" s="60"/>
      <c r="P146" s="60"/>
      <c r="Q146" s="60"/>
    </row>
    <row r="147" spans="1:17" ht="21">
      <c r="A147" s="81"/>
      <c r="B147" s="81"/>
      <c r="C147" s="81"/>
      <c r="D147" s="81"/>
      <c r="G147" s="60"/>
      <c r="I147" s="60"/>
      <c r="J147" s="60"/>
      <c r="K147" s="60"/>
      <c r="L147" s="60"/>
      <c r="M147" s="60"/>
      <c r="O147" s="60"/>
      <c r="P147" s="60"/>
      <c r="Q147" s="60"/>
    </row>
    <row r="148" spans="1:17" ht="21">
      <c r="A148" s="193"/>
      <c r="B148" s="193"/>
      <c r="C148" s="193"/>
      <c r="D148" s="193"/>
      <c r="G148" s="60"/>
      <c r="I148" s="60"/>
      <c r="J148" s="60"/>
      <c r="K148" s="60"/>
      <c r="L148" s="60"/>
      <c r="M148" s="60"/>
      <c r="O148" s="60"/>
      <c r="P148" s="60"/>
      <c r="Q148" s="60"/>
    </row>
    <row r="149" spans="1:17" ht="21">
      <c r="A149" s="193"/>
      <c r="B149" s="193"/>
      <c r="C149" s="193"/>
      <c r="D149" s="193"/>
      <c r="G149" s="60"/>
      <c r="I149" s="60"/>
      <c r="J149" s="60"/>
      <c r="K149" s="60"/>
      <c r="L149" s="60"/>
      <c r="M149" s="60"/>
      <c r="O149" s="60"/>
      <c r="P149" s="60"/>
      <c r="Q149" s="60"/>
    </row>
    <row r="150" spans="1:17" ht="21">
      <c r="A150" s="193"/>
      <c r="B150" s="193"/>
      <c r="C150" s="193"/>
      <c r="D150" s="193"/>
      <c r="G150" s="60"/>
      <c r="I150" s="60"/>
      <c r="J150" s="60"/>
      <c r="K150" s="60"/>
      <c r="L150" s="60"/>
      <c r="M150" s="60"/>
      <c r="O150" s="60"/>
      <c r="P150" s="60"/>
      <c r="Q150" s="60"/>
    </row>
    <row r="151" spans="1:17" ht="21">
      <c r="A151" s="193"/>
      <c r="B151" s="193"/>
      <c r="C151" s="193"/>
      <c r="D151" s="193"/>
      <c r="G151" s="60"/>
      <c r="I151" s="60"/>
      <c r="J151" s="60"/>
      <c r="K151" s="60"/>
      <c r="L151" s="60"/>
      <c r="M151" s="60"/>
      <c r="O151" s="60"/>
      <c r="P151" s="60"/>
      <c r="Q151" s="60"/>
    </row>
    <row r="152" spans="1:17" ht="21">
      <c r="A152" s="193"/>
      <c r="B152" s="193"/>
      <c r="C152" s="193"/>
      <c r="D152" s="193"/>
      <c r="G152" s="60"/>
      <c r="I152" s="60"/>
      <c r="J152" s="60"/>
      <c r="K152" s="60"/>
      <c r="L152" s="60"/>
      <c r="M152" s="60"/>
      <c r="O152" s="60"/>
      <c r="P152" s="60"/>
      <c r="Q152" s="60"/>
    </row>
    <row r="153" spans="1:17" ht="21">
      <c r="A153" s="193"/>
      <c r="B153" s="193"/>
      <c r="C153" s="193"/>
      <c r="D153" s="193"/>
      <c r="G153" s="60"/>
      <c r="I153" s="60"/>
      <c r="J153" s="60"/>
      <c r="K153" s="60"/>
      <c r="L153" s="60"/>
      <c r="M153" s="60"/>
      <c r="O153" s="60"/>
      <c r="P153" s="60"/>
      <c r="Q153" s="60"/>
    </row>
    <row r="154" spans="1:17" ht="21">
      <c r="A154" s="193"/>
      <c r="B154" s="193"/>
      <c r="C154" s="193"/>
      <c r="D154" s="193"/>
      <c r="G154" s="60"/>
      <c r="I154" s="60"/>
      <c r="J154" s="60"/>
      <c r="K154" s="60"/>
      <c r="L154" s="60"/>
      <c r="M154" s="60"/>
      <c r="O154" s="60"/>
      <c r="P154" s="60"/>
      <c r="Q154" s="60"/>
    </row>
    <row r="155" spans="1:17" ht="21">
      <c r="A155" s="193"/>
      <c r="B155" s="193"/>
      <c r="C155" s="193"/>
      <c r="D155" s="193"/>
      <c r="G155" s="60"/>
      <c r="I155" s="60"/>
      <c r="J155" s="60"/>
      <c r="K155" s="60"/>
      <c r="L155" s="60"/>
      <c r="M155" s="60"/>
      <c r="O155" s="60"/>
      <c r="P155" s="60"/>
      <c r="Q155" s="60"/>
    </row>
    <row r="156" spans="1:17" ht="21">
      <c r="A156" s="193"/>
      <c r="B156" s="193"/>
      <c r="C156" s="193"/>
      <c r="D156" s="193"/>
      <c r="G156" s="60"/>
      <c r="I156" s="60"/>
      <c r="J156" s="60"/>
      <c r="K156" s="60"/>
      <c r="L156" s="60"/>
      <c r="M156" s="60"/>
      <c r="O156" s="60"/>
      <c r="P156" s="60"/>
      <c r="Q156" s="60"/>
    </row>
    <row r="157" spans="1:17" ht="21">
      <c r="A157" s="193"/>
      <c r="B157" s="193"/>
      <c r="C157" s="193"/>
      <c r="D157" s="193"/>
      <c r="G157" s="60"/>
      <c r="I157" s="60"/>
      <c r="J157" s="60"/>
      <c r="K157" s="60"/>
      <c r="L157" s="60"/>
      <c r="M157" s="60"/>
      <c r="O157" s="60"/>
      <c r="P157" s="60"/>
      <c r="Q157" s="60"/>
    </row>
    <row r="158" spans="1:17" ht="21">
      <c r="A158" s="193"/>
      <c r="B158" s="193"/>
      <c r="C158" s="193"/>
      <c r="D158" s="193"/>
      <c r="G158" s="60"/>
      <c r="I158" s="60"/>
      <c r="J158" s="60"/>
      <c r="K158" s="60"/>
      <c r="L158" s="60"/>
      <c r="M158" s="60"/>
      <c r="O158" s="60"/>
      <c r="P158" s="60"/>
      <c r="Q158" s="60"/>
    </row>
    <row r="159" spans="1:17" ht="21">
      <c r="A159" s="193"/>
      <c r="B159" s="193"/>
      <c r="C159" s="193"/>
      <c r="D159" s="193"/>
      <c r="G159" s="60"/>
      <c r="I159" s="60"/>
      <c r="J159" s="60"/>
      <c r="K159" s="60"/>
      <c r="L159" s="60"/>
      <c r="M159" s="60"/>
      <c r="O159" s="60"/>
      <c r="P159" s="60"/>
      <c r="Q159" s="60"/>
    </row>
    <row r="160" spans="1:17" ht="21">
      <c r="A160" s="193"/>
      <c r="B160" s="193"/>
      <c r="C160" s="193"/>
      <c r="D160" s="193"/>
      <c r="G160" s="60"/>
      <c r="I160" s="60"/>
      <c r="J160" s="60"/>
      <c r="K160" s="60"/>
      <c r="L160" s="60"/>
      <c r="M160" s="60"/>
      <c r="O160" s="60"/>
      <c r="P160" s="60"/>
      <c r="Q160" s="60"/>
    </row>
    <row r="161" spans="7:17" ht="21">
      <c r="G161" s="60"/>
      <c r="I161" s="60"/>
      <c r="J161" s="60"/>
      <c r="K161" s="60"/>
      <c r="L161" s="60"/>
      <c r="M161" s="60"/>
      <c r="O161" s="60"/>
      <c r="P161" s="60"/>
      <c r="Q161" s="60"/>
    </row>
    <row r="162" spans="7:17" ht="21">
      <c r="G162" s="60"/>
      <c r="I162" s="60"/>
      <c r="J162" s="60"/>
      <c r="K162" s="60"/>
      <c r="L162" s="60"/>
      <c r="M162" s="60"/>
      <c r="O162" s="60"/>
      <c r="P162" s="60"/>
      <c r="Q162" s="60"/>
    </row>
    <row r="163" spans="7:17" ht="21">
      <c r="G163" s="60"/>
      <c r="I163" s="60"/>
      <c r="J163" s="60"/>
      <c r="K163" s="60"/>
      <c r="L163" s="60"/>
      <c r="M163" s="60"/>
      <c r="O163" s="60"/>
      <c r="P163" s="60"/>
      <c r="Q163" s="60"/>
    </row>
    <row r="164" spans="7:17" ht="21">
      <c r="G164" s="60"/>
      <c r="I164" s="60"/>
      <c r="J164" s="60"/>
      <c r="K164" s="60"/>
      <c r="L164" s="60"/>
      <c r="M164" s="60"/>
      <c r="O164" s="60"/>
      <c r="P164" s="60"/>
      <c r="Q164" s="60"/>
    </row>
    <row r="165" spans="7:17" ht="21">
      <c r="G165" s="60"/>
      <c r="I165" s="60"/>
      <c r="J165" s="60"/>
      <c r="K165" s="60"/>
      <c r="L165" s="60"/>
      <c r="M165" s="60"/>
      <c r="O165" s="60"/>
      <c r="P165" s="60"/>
      <c r="Q165" s="60"/>
    </row>
    <row r="166" spans="7:17" ht="21">
      <c r="G166" s="60"/>
      <c r="I166" s="60"/>
      <c r="J166" s="60"/>
      <c r="K166" s="60"/>
      <c r="L166" s="60"/>
      <c r="M166" s="60"/>
      <c r="O166" s="60"/>
      <c r="P166" s="60"/>
      <c r="Q166" s="60"/>
    </row>
    <row r="167" spans="1:17" s="108" customFormat="1" ht="27">
      <c r="A167" s="105"/>
      <c r="B167" s="105"/>
      <c r="C167" s="105"/>
      <c r="D167" s="106"/>
      <c r="E167" s="178"/>
      <c r="F167" s="105"/>
      <c r="G167" s="105"/>
      <c r="H167" s="105"/>
      <c r="I167" s="105"/>
      <c r="J167" s="105"/>
      <c r="K167" s="105"/>
      <c r="L167" s="105"/>
      <c r="M167" s="105"/>
      <c r="N167" s="105"/>
      <c r="O167" s="129"/>
      <c r="P167" s="129"/>
      <c r="Q167" s="192" t="s">
        <v>117</v>
      </c>
    </row>
    <row r="171" spans="15:17" ht="21">
      <c r="O171" s="49"/>
      <c r="P171" s="49"/>
      <c r="Q171" s="49"/>
    </row>
  </sheetData>
  <sheetProtection/>
  <mergeCells count="6">
    <mergeCell ref="G5:K5"/>
    <mergeCell ref="G61:K61"/>
    <mergeCell ref="G117:K117"/>
    <mergeCell ref="M5:Q5"/>
    <mergeCell ref="M61:Q61"/>
    <mergeCell ref="M117:Q117"/>
  </mergeCells>
  <printOptions horizontalCentered="1"/>
  <pageMargins left="0.6" right="0.15748031496063" top="0.62" bottom="0.25" header="0.196850393700787" footer="0.18"/>
  <pageSetup firstPageNumber="3" useFirstPageNumber="1" horizontalDpi="600" verticalDpi="600" orientation="portrait" paperSize="9" scale="67" r:id="rId1"/>
  <rowBreaks count="2" manualBreakCount="2">
    <brk id="56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04"/>
  <sheetViews>
    <sheetView showGridLines="0" view="pageBreakPreview" zoomScale="60" zoomScalePageLayoutView="0" workbookViewId="0" topLeftCell="A1">
      <selection activeCell="D3" sqref="D3"/>
    </sheetView>
  </sheetViews>
  <sheetFormatPr defaultColWidth="9.140625" defaultRowHeight="21.75"/>
  <cols>
    <col min="1" max="1" width="2.00390625" style="49" customWidth="1"/>
    <col min="2" max="3" width="2.7109375" style="49" customWidth="1"/>
    <col min="4" max="4" width="63.140625" style="49" customWidth="1"/>
    <col min="5" max="5" width="10.7109375" style="51" customWidth="1"/>
    <col min="6" max="6" width="0.42578125" style="51" customWidth="1"/>
    <col min="7" max="7" width="14.8515625" style="52" customWidth="1"/>
    <col min="8" max="8" width="1.1484375" style="55" customWidth="1"/>
    <col min="9" max="9" width="15.00390625" style="55" customWidth="1"/>
    <col min="10" max="10" width="1.1484375" style="55" customWidth="1"/>
    <col min="11" max="11" width="14.00390625" style="55" customWidth="1"/>
    <col min="12" max="12" width="1.1484375" style="55" customWidth="1"/>
    <col min="13" max="13" width="14.00390625" style="55" customWidth="1"/>
    <col min="14" max="14" width="0.85546875" style="49" customWidth="1"/>
    <col min="15" max="15" width="12.7109375" style="49" bestFit="1" customWidth="1"/>
    <col min="16" max="17" width="10.00390625" style="49" bestFit="1" customWidth="1"/>
    <col min="18" max="16384" width="9.140625" style="49" customWidth="1"/>
  </cols>
  <sheetData>
    <row r="1" spans="1:14" s="108" customFormat="1" ht="23.2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2"/>
      <c r="N1" s="49"/>
    </row>
    <row r="2" spans="1:14" s="108" customFormat="1" ht="23.25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s="108" customFormat="1" ht="23.25">
      <c r="A3" s="48" t="s">
        <v>289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s="108" customFormat="1" ht="23.25">
      <c r="A4" s="49"/>
      <c r="B4" s="49"/>
      <c r="C4" s="83"/>
      <c r="D4" s="83"/>
      <c r="E4" s="83"/>
      <c r="F4" s="84"/>
      <c r="G4" s="83"/>
      <c r="H4" s="83"/>
      <c r="I4" s="83"/>
      <c r="J4" s="83"/>
      <c r="K4" s="55"/>
      <c r="L4" s="55"/>
      <c r="M4" s="82" t="s">
        <v>261</v>
      </c>
      <c r="N4" s="49"/>
    </row>
    <row r="5" spans="1:14" s="108" customFormat="1" ht="23.25">
      <c r="A5" s="54"/>
      <c r="B5" s="54"/>
      <c r="C5" s="54"/>
      <c r="D5" s="54"/>
      <c r="E5" s="54"/>
      <c r="F5" s="54"/>
      <c r="G5" s="197" t="s">
        <v>33</v>
      </c>
      <c r="H5" s="197"/>
      <c r="I5" s="197"/>
      <c r="J5" s="60"/>
      <c r="K5" s="197" t="s">
        <v>105</v>
      </c>
      <c r="L5" s="197"/>
      <c r="M5" s="197"/>
      <c r="N5" s="197"/>
    </row>
    <row r="6" spans="1:14" s="108" customFormat="1" ht="23.25">
      <c r="A6" s="49"/>
      <c r="B6" s="49"/>
      <c r="C6" s="49"/>
      <c r="D6" s="49"/>
      <c r="E6" s="56" t="s">
        <v>26</v>
      </c>
      <c r="F6" s="49"/>
      <c r="G6" s="85">
        <v>2558</v>
      </c>
      <c r="H6" s="73"/>
      <c r="I6" s="85">
        <v>2557</v>
      </c>
      <c r="J6" s="58"/>
      <c r="K6" s="85">
        <v>2558</v>
      </c>
      <c r="L6" s="73"/>
      <c r="M6" s="85">
        <v>2557</v>
      </c>
      <c r="N6" s="49"/>
    </row>
    <row r="7" spans="1:14" s="108" customFormat="1" ht="23.25">
      <c r="A7" s="49"/>
      <c r="B7" s="49"/>
      <c r="C7" s="49"/>
      <c r="D7" s="49"/>
      <c r="E7" s="56"/>
      <c r="F7" s="49"/>
      <c r="G7" s="73"/>
      <c r="H7" s="73"/>
      <c r="I7" s="73" t="s">
        <v>293</v>
      </c>
      <c r="J7" s="58"/>
      <c r="K7" s="73"/>
      <c r="L7" s="73"/>
      <c r="M7" s="73" t="s">
        <v>293</v>
      </c>
      <c r="N7" s="49"/>
    </row>
    <row r="8" spans="1:14" s="108" customFormat="1" ht="23.25">
      <c r="A8" s="54" t="s">
        <v>24</v>
      </c>
      <c r="B8" s="49"/>
      <c r="C8" s="49"/>
      <c r="D8" s="49"/>
      <c r="E8" s="51"/>
      <c r="F8" s="51"/>
      <c r="G8" s="52"/>
      <c r="H8" s="55"/>
      <c r="I8" s="52"/>
      <c r="J8" s="55"/>
      <c r="K8" s="55"/>
      <c r="L8" s="55"/>
      <c r="M8" s="55"/>
      <c r="N8" s="49"/>
    </row>
    <row r="9" spans="1:14" s="108" customFormat="1" ht="23.25">
      <c r="A9" s="49" t="s">
        <v>130</v>
      </c>
      <c r="B9" s="61"/>
      <c r="C9" s="61"/>
      <c r="D9" s="49"/>
      <c r="E9" s="183">
        <v>12</v>
      </c>
      <c r="F9" s="62"/>
      <c r="G9" s="63">
        <v>60262364329</v>
      </c>
      <c r="H9" s="63"/>
      <c r="I9" s="63">
        <v>54341350192</v>
      </c>
      <c r="J9" s="63"/>
      <c r="K9" s="63">
        <v>13098672580</v>
      </c>
      <c r="L9" s="63"/>
      <c r="M9" s="63">
        <v>11753349210</v>
      </c>
      <c r="N9" s="54"/>
    </row>
    <row r="10" spans="1:14" s="108" customFormat="1" ht="23.25">
      <c r="A10" s="49" t="s">
        <v>47</v>
      </c>
      <c r="B10" s="86"/>
      <c r="C10" s="86"/>
      <c r="D10" s="49"/>
      <c r="E10" s="183">
        <v>12</v>
      </c>
      <c r="F10" s="62"/>
      <c r="G10" s="63"/>
      <c r="H10" s="63"/>
      <c r="I10" s="63"/>
      <c r="J10" s="63"/>
      <c r="K10" s="63"/>
      <c r="L10" s="63"/>
      <c r="M10" s="63"/>
      <c r="N10" s="49"/>
    </row>
    <row r="11" spans="1:14" s="108" customFormat="1" ht="23.25">
      <c r="A11" s="49"/>
      <c r="B11" s="49" t="s">
        <v>176</v>
      </c>
      <c r="C11" s="61"/>
      <c r="D11" s="49"/>
      <c r="E11" s="183"/>
      <c r="F11" s="62"/>
      <c r="G11" s="64">
        <v>2594595226</v>
      </c>
      <c r="H11" s="63"/>
      <c r="I11" s="64">
        <v>1712248291</v>
      </c>
      <c r="J11" s="63"/>
      <c r="K11" s="64">
        <v>46874033</v>
      </c>
      <c r="L11" s="63"/>
      <c r="M11" s="64">
        <v>47590019</v>
      </c>
      <c r="N11" s="49"/>
    </row>
    <row r="12" spans="1:14" s="108" customFormat="1" ht="23.25">
      <c r="A12" s="49"/>
      <c r="B12" s="49" t="s">
        <v>273</v>
      </c>
      <c r="C12" s="61"/>
      <c r="D12" s="49"/>
      <c r="E12" s="183"/>
      <c r="F12" s="62"/>
      <c r="G12" s="97">
        <v>47298108</v>
      </c>
      <c r="H12" s="63"/>
      <c r="I12" s="97">
        <v>77200806</v>
      </c>
      <c r="J12" s="63"/>
      <c r="K12" s="97">
        <v>330422226</v>
      </c>
      <c r="L12" s="63"/>
      <c r="M12" s="97">
        <v>319656946</v>
      </c>
      <c r="N12" s="49"/>
    </row>
    <row r="13" spans="1:14" s="108" customFormat="1" ht="23.25">
      <c r="A13" s="49"/>
      <c r="B13" s="49" t="s">
        <v>110</v>
      </c>
      <c r="C13" s="61"/>
      <c r="D13" s="49"/>
      <c r="E13" s="183" t="s">
        <v>326</v>
      </c>
      <c r="F13" s="62"/>
      <c r="G13" s="97">
        <v>17911051</v>
      </c>
      <c r="H13" s="63"/>
      <c r="I13" s="97">
        <v>214523164</v>
      </c>
      <c r="J13" s="63"/>
      <c r="K13" s="97">
        <v>3372145263</v>
      </c>
      <c r="L13" s="63"/>
      <c r="M13" s="97">
        <v>2380502301</v>
      </c>
      <c r="N13" s="49"/>
    </row>
    <row r="14" spans="1:14" s="108" customFormat="1" ht="23.25">
      <c r="A14" s="49"/>
      <c r="B14" s="49" t="s">
        <v>244</v>
      </c>
      <c r="C14" s="61"/>
      <c r="D14" s="49"/>
      <c r="E14" s="183">
        <v>15</v>
      </c>
      <c r="F14" s="62"/>
      <c r="G14" s="97">
        <v>208747913</v>
      </c>
      <c r="H14" s="63"/>
      <c r="I14" s="97">
        <v>0</v>
      </c>
      <c r="J14" s="63"/>
      <c r="K14" s="97">
        <v>0</v>
      </c>
      <c r="L14" s="63"/>
      <c r="M14" s="97">
        <v>0</v>
      </c>
      <c r="N14" s="49"/>
    </row>
    <row r="15" spans="1:14" s="108" customFormat="1" ht="23.25">
      <c r="A15" s="49"/>
      <c r="B15" s="49" t="s">
        <v>49</v>
      </c>
      <c r="C15" s="61"/>
      <c r="D15" s="49"/>
      <c r="E15" s="183"/>
      <c r="F15" s="62"/>
      <c r="G15" s="65">
        <v>798436516</v>
      </c>
      <c r="H15" s="68"/>
      <c r="I15" s="65">
        <v>648561184</v>
      </c>
      <c r="J15" s="68"/>
      <c r="K15" s="65">
        <v>858135456</v>
      </c>
      <c r="L15" s="68"/>
      <c r="M15" s="65">
        <v>793054096</v>
      </c>
      <c r="N15" s="49"/>
    </row>
    <row r="16" spans="1:14" s="108" customFormat="1" ht="23.25">
      <c r="A16" s="49" t="s">
        <v>50</v>
      </c>
      <c r="B16" s="49"/>
      <c r="C16" s="61"/>
      <c r="D16" s="49"/>
      <c r="E16" s="183"/>
      <c r="F16" s="62"/>
      <c r="G16" s="63">
        <f>SUM(G11:G15)</f>
        <v>3666988814</v>
      </c>
      <c r="H16" s="63"/>
      <c r="I16" s="63">
        <f>SUM(I11:I15)</f>
        <v>2652533445</v>
      </c>
      <c r="J16" s="63"/>
      <c r="K16" s="63">
        <f>SUM(K11:K15)</f>
        <v>4607576978</v>
      </c>
      <c r="L16" s="63"/>
      <c r="M16" s="63">
        <f>SUM(M11:M15)</f>
        <v>3540803362</v>
      </c>
      <c r="N16" s="49"/>
    </row>
    <row r="17" spans="1:14" s="108" customFormat="1" ht="23.25">
      <c r="A17" s="54" t="s">
        <v>14</v>
      </c>
      <c r="B17" s="49"/>
      <c r="C17" s="61"/>
      <c r="D17" s="49"/>
      <c r="E17" s="183"/>
      <c r="F17" s="62"/>
      <c r="G17" s="67">
        <f>SUM(G9:G16)-G16</f>
        <v>63929353143</v>
      </c>
      <c r="H17" s="68"/>
      <c r="I17" s="67">
        <f>SUM(I9:I16)-I16</f>
        <v>56993883637</v>
      </c>
      <c r="J17" s="68"/>
      <c r="K17" s="67">
        <f>SUM(K9:K16)-K16</f>
        <v>17706249558</v>
      </c>
      <c r="L17" s="68"/>
      <c r="M17" s="67">
        <f>SUM(M9:M16)-M16</f>
        <v>15294152572</v>
      </c>
      <c r="N17" s="49"/>
    </row>
    <row r="18" spans="1:14" s="108" customFormat="1" ht="23.25">
      <c r="A18" s="54" t="s">
        <v>25</v>
      </c>
      <c r="B18" s="49"/>
      <c r="C18" s="49"/>
      <c r="D18" s="49"/>
      <c r="E18" s="179"/>
      <c r="F18" s="51"/>
      <c r="G18" s="68"/>
      <c r="H18" s="68"/>
      <c r="I18" s="68"/>
      <c r="J18" s="68"/>
      <c r="K18" s="68"/>
      <c r="L18" s="68"/>
      <c r="M18" s="68"/>
      <c r="N18" s="49"/>
    </row>
    <row r="19" spans="1:14" s="108" customFormat="1" ht="23.25">
      <c r="A19" s="49" t="s">
        <v>184</v>
      </c>
      <c r="B19" s="49"/>
      <c r="C19" s="49"/>
      <c r="D19" s="49"/>
      <c r="E19" s="179">
        <v>12</v>
      </c>
      <c r="F19" s="51"/>
      <c r="G19" s="63">
        <v>41129770481</v>
      </c>
      <c r="H19" s="63"/>
      <c r="I19" s="63">
        <v>36473385859</v>
      </c>
      <c r="J19" s="63"/>
      <c r="K19" s="63">
        <v>8008194089</v>
      </c>
      <c r="L19" s="63"/>
      <c r="M19" s="63">
        <v>7268947724</v>
      </c>
      <c r="N19" s="49"/>
    </row>
    <row r="20" spans="1:14" s="108" customFormat="1" ht="23.25">
      <c r="A20" s="49" t="s">
        <v>120</v>
      </c>
      <c r="B20" s="49"/>
      <c r="C20" s="61"/>
      <c r="D20" s="61"/>
      <c r="E20" s="183">
        <v>12</v>
      </c>
      <c r="F20" s="62"/>
      <c r="G20" s="63">
        <v>12827307639</v>
      </c>
      <c r="H20" s="63"/>
      <c r="I20" s="63">
        <v>11268409344</v>
      </c>
      <c r="J20" s="63"/>
      <c r="K20" s="63">
        <v>3713259689</v>
      </c>
      <c r="L20" s="63"/>
      <c r="M20" s="63">
        <v>3505354016</v>
      </c>
      <c r="N20" s="49"/>
    </row>
    <row r="21" spans="1:14" s="108" customFormat="1" ht="23.25">
      <c r="A21" s="54" t="s">
        <v>22</v>
      </c>
      <c r="B21" s="49"/>
      <c r="C21" s="49"/>
      <c r="D21" s="49"/>
      <c r="E21" s="183"/>
      <c r="F21" s="51"/>
      <c r="G21" s="67">
        <f>SUM(G19:G20)</f>
        <v>53957078120</v>
      </c>
      <c r="H21" s="68"/>
      <c r="I21" s="67">
        <f>SUM(I19:I20)</f>
        <v>47741795203</v>
      </c>
      <c r="J21" s="68"/>
      <c r="K21" s="67">
        <f>SUM(K19:K20)</f>
        <v>11721453778</v>
      </c>
      <c r="L21" s="68"/>
      <c r="M21" s="67">
        <f>SUM(M19:M20)</f>
        <v>10774301740</v>
      </c>
      <c r="N21" s="49"/>
    </row>
    <row r="22" spans="1:14" s="108" customFormat="1" ht="23.25">
      <c r="A22" s="54" t="s">
        <v>138</v>
      </c>
      <c r="B22" s="49"/>
      <c r="C22" s="49"/>
      <c r="D22" s="49"/>
      <c r="E22" s="183"/>
      <c r="F22" s="51"/>
      <c r="G22" s="49"/>
      <c r="H22" s="49"/>
      <c r="I22" s="49"/>
      <c r="J22" s="49"/>
      <c r="K22" s="49"/>
      <c r="L22" s="49"/>
      <c r="M22" s="49"/>
      <c r="N22" s="49"/>
    </row>
    <row r="23" spans="1:14" s="108" customFormat="1" ht="23.25">
      <c r="A23" s="54" t="s">
        <v>236</v>
      </c>
      <c r="B23" s="49"/>
      <c r="C23" s="49"/>
      <c r="D23" s="49"/>
      <c r="E23" s="183"/>
      <c r="F23" s="51"/>
      <c r="G23" s="63">
        <f>G17-G21</f>
        <v>9972275023</v>
      </c>
      <c r="H23" s="68"/>
      <c r="I23" s="63">
        <f>I17-I21</f>
        <v>9252088434</v>
      </c>
      <c r="J23" s="68"/>
      <c r="K23" s="63">
        <f>K17-K21</f>
        <v>5984795780</v>
      </c>
      <c r="L23" s="68"/>
      <c r="M23" s="63">
        <f>M17-M21</f>
        <v>4519850832</v>
      </c>
      <c r="N23" s="49"/>
    </row>
    <row r="24" spans="1:14" s="108" customFormat="1" ht="23.25">
      <c r="A24" s="77" t="s">
        <v>114</v>
      </c>
      <c r="B24" s="77"/>
      <c r="C24" s="77"/>
      <c r="D24" s="77"/>
      <c r="E24" s="187">
        <v>14</v>
      </c>
      <c r="F24" s="57"/>
      <c r="G24" s="98">
        <v>1258968268</v>
      </c>
      <c r="H24" s="63"/>
      <c r="I24" s="98">
        <v>1066425536</v>
      </c>
      <c r="J24" s="63"/>
      <c r="K24" s="98">
        <v>0</v>
      </c>
      <c r="L24" s="63"/>
      <c r="M24" s="98">
        <v>0</v>
      </c>
      <c r="N24" s="77"/>
    </row>
    <row r="25" spans="1:14" s="108" customFormat="1" ht="23.25">
      <c r="A25" s="54" t="s">
        <v>237</v>
      </c>
      <c r="B25" s="77"/>
      <c r="C25" s="77"/>
      <c r="D25" s="77"/>
      <c r="E25" s="188"/>
      <c r="F25" s="57"/>
      <c r="G25" s="63">
        <f>SUM(G23:G24)</f>
        <v>11231243291</v>
      </c>
      <c r="H25" s="63"/>
      <c r="I25" s="63">
        <f>SUM(I23:I24)</f>
        <v>10318513970</v>
      </c>
      <c r="J25" s="63"/>
      <c r="K25" s="63">
        <f>SUM(K23:K24)</f>
        <v>5984795780</v>
      </c>
      <c r="L25" s="63"/>
      <c r="M25" s="63">
        <f>SUM(M23:M24)</f>
        <v>4519850832</v>
      </c>
      <c r="N25" s="77"/>
    </row>
    <row r="26" spans="1:14" s="108" customFormat="1" ht="23.25">
      <c r="A26" s="49" t="s">
        <v>121</v>
      </c>
      <c r="B26" s="49"/>
      <c r="C26" s="49"/>
      <c r="D26" s="49"/>
      <c r="E26" s="183">
        <v>12</v>
      </c>
      <c r="F26" s="51"/>
      <c r="G26" s="66">
        <v>-1135865592</v>
      </c>
      <c r="H26" s="63"/>
      <c r="I26" s="66">
        <v>-976282861</v>
      </c>
      <c r="J26" s="63"/>
      <c r="K26" s="66">
        <v>-1219901237</v>
      </c>
      <c r="L26" s="63"/>
      <c r="M26" s="66">
        <v>-1034304851</v>
      </c>
      <c r="N26" s="49"/>
    </row>
    <row r="27" spans="1:14" s="108" customFormat="1" ht="23.25">
      <c r="A27" s="54" t="s">
        <v>238</v>
      </c>
      <c r="B27" s="49"/>
      <c r="C27" s="49"/>
      <c r="D27" s="49"/>
      <c r="E27" s="183"/>
      <c r="F27" s="51"/>
      <c r="G27" s="68">
        <f>SUM(G25:G26)</f>
        <v>10095377699</v>
      </c>
      <c r="H27" s="68"/>
      <c r="I27" s="68">
        <f>SUM(I25:I26)</f>
        <v>9342231109</v>
      </c>
      <c r="J27" s="68"/>
      <c r="K27" s="68">
        <f>SUM(K25:K26)</f>
        <v>4764894543</v>
      </c>
      <c r="L27" s="68"/>
      <c r="M27" s="68">
        <f>SUM(M25:M26)</f>
        <v>3485545981</v>
      </c>
      <c r="N27" s="49"/>
    </row>
    <row r="28" spans="1:14" s="108" customFormat="1" ht="23.25">
      <c r="A28" s="49" t="s">
        <v>239</v>
      </c>
      <c r="B28" s="49"/>
      <c r="C28" s="49"/>
      <c r="D28" s="49"/>
      <c r="E28" s="183">
        <v>33</v>
      </c>
      <c r="F28" s="51"/>
      <c r="G28" s="68">
        <v>-1863871310</v>
      </c>
      <c r="H28" s="68"/>
      <c r="I28" s="68">
        <v>-1670955170</v>
      </c>
      <c r="J28" s="68"/>
      <c r="K28" s="68">
        <v>-311911558</v>
      </c>
      <c r="L28" s="68"/>
      <c r="M28" s="68">
        <v>-216106562</v>
      </c>
      <c r="N28" s="49"/>
    </row>
    <row r="29" spans="1:14" s="108" customFormat="1" ht="24" thickBot="1">
      <c r="A29" s="54" t="s">
        <v>262</v>
      </c>
      <c r="B29" s="49"/>
      <c r="C29" s="49"/>
      <c r="D29" s="49"/>
      <c r="E29" s="183"/>
      <c r="F29" s="51"/>
      <c r="G29" s="71">
        <f>SUM(G27:G28)</f>
        <v>8231506389</v>
      </c>
      <c r="H29" s="63"/>
      <c r="I29" s="71">
        <f>SUM(I27:I28)</f>
        <v>7671275939</v>
      </c>
      <c r="J29" s="63"/>
      <c r="K29" s="71">
        <f>SUM(K27:K28)</f>
        <v>4452982985</v>
      </c>
      <c r="L29" s="63"/>
      <c r="M29" s="71">
        <f>SUM(M27:M28)</f>
        <v>3269439419</v>
      </c>
      <c r="N29" s="49"/>
    </row>
    <row r="30" spans="1:14" s="108" customFormat="1" ht="8.25" customHeight="1" thickTop="1">
      <c r="A30" s="49"/>
      <c r="B30" s="49"/>
      <c r="C30" s="49"/>
      <c r="D30" s="49"/>
      <c r="E30" s="183"/>
      <c r="F30" s="51"/>
      <c r="G30" s="60"/>
      <c r="H30" s="60"/>
      <c r="I30" s="60"/>
      <c r="J30" s="60"/>
      <c r="K30" s="60"/>
      <c r="L30" s="60"/>
      <c r="M30" s="60"/>
      <c r="N30" s="49"/>
    </row>
    <row r="31" spans="1:14" s="108" customFormat="1" ht="23.25">
      <c r="A31" s="54" t="s">
        <v>185</v>
      </c>
      <c r="B31" s="49"/>
      <c r="C31" s="49"/>
      <c r="D31" s="49"/>
      <c r="E31" s="179"/>
      <c r="F31" s="51"/>
      <c r="G31" s="68"/>
      <c r="H31" s="68"/>
      <c r="I31" s="68"/>
      <c r="J31" s="68"/>
      <c r="K31" s="68"/>
      <c r="L31" s="63"/>
      <c r="M31" s="63"/>
      <c r="N31" s="49"/>
    </row>
    <row r="32" spans="1:14" s="108" customFormat="1" ht="24" thickBot="1">
      <c r="A32" s="49" t="s">
        <v>179</v>
      </c>
      <c r="B32" s="49"/>
      <c r="C32" s="49"/>
      <c r="D32" s="49"/>
      <c r="E32" s="179"/>
      <c r="F32" s="51"/>
      <c r="G32" s="63">
        <f>+G29-G33</f>
        <v>7917473723</v>
      </c>
      <c r="H32" s="63"/>
      <c r="I32" s="63">
        <f>+I29-I33</f>
        <v>7393522539</v>
      </c>
      <c r="J32" s="68"/>
      <c r="K32" s="76">
        <f>K29</f>
        <v>4452982985</v>
      </c>
      <c r="L32" s="68"/>
      <c r="M32" s="76">
        <f>M29</f>
        <v>3269439419</v>
      </c>
      <c r="N32" s="49"/>
    </row>
    <row r="33" spans="1:14" s="108" customFormat="1" ht="24" thickTop="1">
      <c r="A33" s="49" t="s">
        <v>156</v>
      </c>
      <c r="B33" s="49"/>
      <c r="C33" s="49"/>
      <c r="D33" s="49"/>
      <c r="E33" s="179"/>
      <c r="F33" s="51"/>
      <c r="G33" s="66">
        <v>314032666</v>
      </c>
      <c r="H33" s="63"/>
      <c r="I33" s="66">
        <v>277753400</v>
      </c>
      <c r="J33" s="68"/>
      <c r="K33" s="126"/>
      <c r="L33" s="68"/>
      <c r="M33" s="68"/>
      <c r="N33" s="49"/>
    </row>
    <row r="34" spans="1:14" s="108" customFormat="1" ht="24" thickBot="1">
      <c r="A34" s="49"/>
      <c r="B34" s="49"/>
      <c r="C34" s="49"/>
      <c r="D34" s="49"/>
      <c r="E34" s="179"/>
      <c r="F34" s="51"/>
      <c r="G34" s="117">
        <f>SUM(G32:G33)</f>
        <v>8231506389</v>
      </c>
      <c r="H34" s="63"/>
      <c r="I34" s="117">
        <f>SUM(I32:I33)</f>
        <v>7671275939</v>
      </c>
      <c r="J34" s="68"/>
      <c r="K34" s="101"/>
      <c r="L34" s="68"/>
      <c r="M34" s="68"/>
      <c r="N34" s="49"/>
    </row>
    <row r="35" spans="1:14" s="108" customFormat="1" ht="6" customHeight="1" thickTop="1">
      <c r="A35" s="49"/>
      <c r="B35" s="49"/>
      <c r="C35" s="49"/>
      <c r="D35" s="49"/>
      <c r="E35" s="179"/>
      <c r="F35" s="51"/>
      <c r="G35" s="101"/>
      <c r="H35" s="63"/>
      <c r="I35" s="101"/>
      <c r="J35" s="68"/>
      <c r="K35" s="101"/>
      <c r="L35" s="68"/>
      <c r="M35" s="68"/>
      <c r="N35" s="49"/>
    </row>
    <row r="36" spans="1:14" s="108" customFormat="1" ht="23.25">
      <c r="A36" s="54" t="s">
        <v>194</v>
      </c>
      <c r="B36" s="54"/>
      <c r="C36" s="49"/>
      <c r="D36" s="49"/>
      <c r="E36" s="179">
        <v>34</v>
      </c>
      <c r="F36" s="51"/>
      <c r="G36" s="55"/>
      <c r="H36" s="55"/>
      <c r="I36" s="55"/>
      <c r="J36" s="55"/>
      <c r="K36" s="55"/>
      <c r="L36" s="55"/>
      <c r="M36" s="55"/>
      <c r="N36" s="49"/>
    </row>
    <row r="37" spans="1:14" s="108" customFormat="1" ht="24" thickBot="1">
      <c r="A37" s="49" t="s">
        <v>250</v>
      </c>
      <c r="B37" s="49"/>
      <c r="C37" s="49"/>
      <c r="D37" s="49"/>
      <c r="E37" s="179"/>
      <c r="F37" s="51"/>
      <c r="G37" s="102">
        <f>G32/G39</f>
        <v>0.5111029588493055</v>
      </c>
      <c r="H37" s="103"/>
      <c r="I37" s="102">
        <f>I32/I39</f>
        <v>0.4772799226380116</v>
      </c>
      <c r="J37" s="103"/>
      <c r="K37" s="102">
        <f>K32/K39</f>
        <v>0.2874569413129346</v>
      </c>
      <c r="L37" s="103"/>
      <c r="M37" s="102">
        <f>M32/M39</f>
        <v>0.2110547150886268</v>
      </c>
      <c r="N37" s="49"/>
    </row>
    <row r="38" spans="1:14" s="108" customFormat="1" ht="6.75" customHeight="1" thickTop="1">
      <c r="A38" s="49"/>
      <c r="B38" s="49"/>
      <c r="C38" s="49"/>
      <c r="D38" s="49"/>
      <c r="E38" s="183"/>
      <c r="F38" s="51"/>
      <c r="G38" s="60"/>
      <c r="H38" s="60"/>
      <c r="I38" s="60"/>
      <c r="J38" s="60"/>
      <c r="K38" s="60"/>
      <c r="L38" s="60"/>
      <c r="M38" s="60"/>
      <c r="N38" s="49"/>
    </row>
    <row r="39" spans="1:14" s="108" customFormat="1" ht="24" thickBot="1">
      <c r="A39" s="77" t="s">
        <v>39</v>
      </c>
      <c r="B39" s="77"/>
      <c r="C39" s="77"/>
      <c r="D39" s="77"/>
      <c r="E39" s="183"/>
      <c r="F39" s="57"/>
      <c r="G39" s="76">
        <v>15490956540</v>
      </c>
      <c r="H39" s="63"/>
      <c r="I39" s="76">
        <v>15490956540</v>
      </c>
      <c r="J39" s="63"/>
      <c r="K39" s="76">
        <v>15490956540</v>
      </c>
      <c r="L39" s="63"/>
      <c r="M39" s="76">
        <v>15490956540</v>
      </c>
      <c r="N39" s="49"/>
    </row>
    <row r="40" spans="1:14" s="108" customFormat="1" ht="9" customHeight="1" thickTop="1">
      <c r="A40" s="77"/>
      <c r="B40" s="77"/>
      <c r="C40" s="77"/>
      <c r="D40" s="77"/>
      <c r="E40" s="183"/>
      <c r="F40" s="57"/>
      <c r="G40" s="63"/>
      <c r="H40" s="63"/>
      <c r="I40" s="63"/>
      <c r="J40" s="63"/>
      <c r="K40" s="63"/>
      <c r="L40" s="63"/>
      <c r="M40" s="63"/>
      <c r="N40" s="49"/>
    </row>
    <row r="41" spans="1:14" s="108" customFormat="1" ht="23.25">
      <c r="A41" s="49" t="s">
        <v>40</v>
      </c>
      <c r="B41" s="77"/>
      <c r="C41" s="77"/>
      <c r="D41" s="77"/>
      <c r="E41" s="183"/>
      <c r="F41" s="57"/>
      <c r="G41" s="63"/>
      <c r="H41" s="63"/>
      <c r="I41" s="63"/>
      <c r="J41" s="63"/>
      <c r="K41" s="63"/>
      <c r="L41" s="63"/>
      <c r="M41" s="63"/>
      <c r="N41" s="49"/>
    </row>
    <row r="42" spans="1:14" s="108" customFormat="1" ht="23.25">
      <c r="A42" s="49"/>
      <c r="B42" s="77"/>
      <c r="C42" s="77"/>
      <c r="D42" s="77"/>
      <c r="E42" s="183"/>
      <c r="F42" s="57"/>
      <c r="G42" s="63"/>
      <c r="H42" s="63"/>
      <c r="I42" s="63"/>
      <c r="J42" s="63"/>
      <c r="K42" s="63"/>
      <c r="L42" s="63"/>
      <c r="M42" s="63"/>
      <c r="N42" s="49"/>
    </row>
    <row r="43" spans="1:14" s="108" customFormat="1" ht="23.25">
      <c r="A43" s="49"/>
      <c r="B43" s="77"/>
      <c r="C43" s="77"/>
      <c r="D43" s="77"/>
      <c r="E43" s="183"/>
      <c r="F43" s="57"/>
      <c r="G43" s="63"/>
      <c r="H43" s="63"/>
      <c r="I43" s="63"/>
      <c r="J43" s="63"/>
      <c r="K43" s="63"/>
      <c r="L43" s="63"/>
      <c r="M43" s="63"/>
      <c r="N43" s="49"/>
    </row>
    <row r="44" spans="1:14" s="108" customFormat="1" ht="23.25">
      <c r="A44" s="49"/>
      <c r="B44" s="77"/>
      <c r="C44" s="77"/>
      <c r="D44" s="77"/>
      <c r="E44" s="183"/>
      <c r="F44" s="57"/>
      <c r="G44" s="63"/>
      <c r="H44" s="63"/>
      <c r="I44" s="63"/>
      <c r="J44" s="63"/>
      <c r="K44" s="63"/>
      <c r="L44" s="63"/>
      <c r="M44" s="63"/>
      <c r="N44" s="49"/>
    </row>
    <row r="45" spans="1:14" s="108" customFormat="1" ht="23.25">
      <c r="A45" s="49"/>
      <c r="B45" s="77"/>
      <c r="C45" s="77"/>
      <c r="D45" s="77"/>
      <c r="E45" s="183"/>
      <c r="F45" s="57"/>
      <c r="G45" s="63"/>
      <c r="H45" s="63"/>
      <c r="I45" s="63"/>
      <c r="J45" s="63"/>
      <c r="K45" s="63"/>
      <c r="L45" s="63"/>
      <c r="M45" s="63"/>
      <c r="N45" s="49"/>
    </row>
    <row r="46" spans="1:14" s="108" customFormat="1" ht="23.25">
      <c r="A46" s="49"/>
      <c r="B46" s="77"/>
      <c r="C46" s="77"/>
      <c r="D46" s="77"/>
      <c r="E46" s="183"/>
      <c r="F46" s="57"/>
      <c r="G46" s="63"/>
      <c r="H46" s="63"/>
      <c r="I46" s="63"/>
      <c r="J46" s="63"/>
      <c r="K46" s="63"/>
      <c r="L46" s="63"/>
      <c r="M46" s="63"/>
      <c r="N46" s="49"/>
    </row>
    <row r="47" spans="1:14" s="108" customFormat="1" ht="23.25">
      <c r="A47" s="49"/>
      <c r="B47" s="77"/>
      <c r="C47" s="77"/>
      <c r="D47" s="77"/>
      <c r="E47" s="183"/>
      <c r="F47" s="57"/>
      <c r="G47" s="63"/>
      <c r="H47" s="63"/>
      <c r="I47" s="63"/>
      <c r="J47" s="63"/>
      <c r="K47" s="63"/>
      <c r="L47" s="63"/>
      <c r="M47" s="63"/>
      <c r="N47" s="49"/>
    </row>
    <row r="48" spans="2:13" s="108" customFormat="1" ht="32.25" customHeight="1">
      <c r="B48" s="106"/>
      <c r="C48" s="106"/>
      <c r="D48" s="106"/>
      <c r="E48" s="179"/>
      <c r="F48" s="109"/>
      <c r="G48" s="111"/>
      <c r="H48" s="111"/>
      <c r="I48" s="111"/>
      <c r="J48" s="111"/>
      <c r="K48" s="111"/>
      <c r="L48" s="111"/>
      <c r="M48" s="192" t="s">
        <v>265</v>
      </c>
    </row>
    <row r="49" spans="1:14" s="108" customFormat="1" ht="23.25">
      <c r="A49" s="48" t="s">
        <v>41</v>
      </c>
      <c r="B49" s="48"/>
      <c r="C49" s="48"/>
      <c r="D49" s="48"/>
      <c r="E49" s="189"/>
      <c r="F49" s="48"/>
      <c r="G49" s="48"/>
      <c r="H49" s="48"/>
      <c r="I49" s="48"/>
      <c r="J49" s="48"/>
      <c r="K49" s="48"/>
      <c r="L49" s="48"/>
      <c r="M49" s="48"/>
      <c r="N49" s="49"/>
    </row>
    <row r="50" spans="1:14" s="108" customFormat="1" ht="23.25">
      <c r="A50" s="48" t="s">
        <v>157</v>
      </c>
      <c r="B50" s="48"/>
      <c r="C50" s="48"/>
      <c r="D50" s="48"/>
      <c r="E50" s="189"/>
      <c r="F50" s="48"/>
      <c r="G50" s="48"/>
      <c r="H50" s="48"/>
      <c r="I50" s="48"/>
      <c r="J50" s="48"/>
      <c r="K50" s="48"/>
      <c r="L50" s="48"/>
      <c r="M50" s="48"/>
      <c r="N50" s="49"/>
    </row>
    <row r="51" spans="1:14" s="108" customFormat="1" ht="23.25">
      <c r="A51" s="48" t="s">
        <v>289</v>
      </c>
      <c r="B51" s="48"/>
      <c r="C51" s="48"/>
      <c r="D51" s="48"/>
      <c r="E51" s="189"/>
      <c r="F51" s="48"/>
      <c r="G51" s="48"/>
      <c r="H51" s="48"/>
      <c r="I51" s="48"/>
      <c r="J51" s="48"/>
      <c r="K51" s="48"/>
      <c r="L51" s="48"/>
      <c r="M51" s="48"/>
      <c r="N51" s="49"/>
    </row>
    <row r="52" spans="1:14" s="108" customFormat="1" ht="23.25">
      <c r="A52" s="49"/>
      <c r="B52" s="49"/>
      <c r="C52" s="52"/>
      <c r="D52" s="52"/>
      <c r="E52" s="190"/>
      <c r="F52" s="51"/>
      <c r="G52" s="52"/>
      <c r="H52" s="52"/>
      <c r="I52" s="52"/>
      <c r="J52" s="52"/>
      <c r="K52" s="55"/>
      <c r="L52" s="55"/>
      <c r="M52" s="82" t="s">
        <v>261</v>
      </c>
      <c r="N52" s="49"/>
    </row>
    <row r="53" spans="1:14" s="108" customFormat="1" ht="23.25">
      <c r="A53" s="54"/>
      <c r="B53" s="54"/>
      <c r="C53" s="54"/>
      <c r="D53" s="54"/>
      <c r="E53" s="54"/>
      <c r="F53" s="54"/>
      <c r="G53" s="197" t="s">
        <v>33</v>
      </c>
      <c r="H53" s="197"/>
      <c r="I53" s="197"/>
      <c r="J53" s="60"/>
      <c r="K53" s="197" t="s">
        <v>105</v>
      </c>
      <c r="L53" s="197"/>
      <c r="M53" s="197"/>
      <c r="N53" s="197"/>
    </row>
    <row r="54" spans="1:14" s="108" customFormat="1" ht="23.25">
      <c r="A54" s="49"/>
      <c r="B54" s="49"/>
      <c r="C54" s="49"/>
      <c r="D54" s="49"/>
      <c r="E54" s="56" t="s">
        <v>26</v>
      </c>
      <c r="F54" s="49"/>
      <c r="G54" s="85">
        <v>2558</v>
      </c>
      <c r="H54" s="73"/>
      <c r="I54" s="85">
        <v>2557</v>
      </c>
      <c r="J54" s="58"/>
      <c r="K54" s="85">
        <v>2558</v>
      </c>
      <c r="L54" s="73"/>
      <c r="M54" s="85">
        <v>2557</v>
      </c>
      <c r="N54" s="49"/>
    </row>
    <row r="55" spans="1:14" s="108" customFormat="1" ht="23.25">
      <c r="A55" s="49"/>
      <c r="B55" s="49"/>
      <c r="C55" s="49"/>
      <c r="D55" s="49"/>
      <c r="E55" s="56"/>
      <c r="F55" s="49"/>
      <c r="G55" s="73"/>
      <c r="H55" s="73"/>
      <c r="I55" s="73" t="s">
        <v>293</v>
      </c>
      <c r="J55" s="58"/>
      <c r="K55" s="73"/>
      <c r="L55" s="73"/>
      <c r="M55" s="73" t="s">
        <v>293</v>
      </c>
      <c r="N55" s="49"/>
    </row>
    <row r="56" spans="1:14" s="108" customFormat="1" ht="23.25">
      <c r="A56" s="49"/>
      <c r="B56" s="49"/>
      <c r="C56" s="49"/>
      <c r="D56" s="49"/>
      <c r="E56" s="56"/>
      <c r="F56" s="49"/>
      <c r="G56" s="73"/>
      <c r="H56" s="73"/>
      <c r="I56" s="57"/>
      <c r="J56" s="58"/>
      <c r="K56" s="73"/>
      <c r="L56" s="73"/>
      <c r="M56" s="57"/>
      <c r="N56" s="49"/>
    </row>
    <row r="57" spans="1:14" s="108" customFormat="1" ht="23.25">
      <c r="A57" s="87" t="s">
        <v>262</v>
      </c>
      <c r="B57" s="55"/>
      <c r="C57" s="88"/>
      <c r="D57" s="89"/>
      <c r="E57" s="90"/>
      <c r="F57" s="91"/>
      <c r="G57" s="114">
        <f>G29</f>
        <v>8231506389</v>
      </c>
      <c r="H57" s="92"/>
      <c r="I57" s="114">
        <f>I29</f>
        <v>7671275939</v>
      </c>
      <c r="J57" s="93"/>
      <c r="K57" s="114">
        <f>K29</f>
        <v>4452982985</v>
      </c>
      <c r="L57" s="55"/>
      <c r="M57" s="114">
        <f>M29</f>
        <v>3269439419</v>
      </c>
      <c r="N57" s="55"/>
    </row>
    <row r="58" spans="1:14" s="108" customFormat="1" ht="23.25">
      <c r="A58" s="87"/>
      <c r="B58" s="55"/>
      <c r="C58" s="88"/>
      <c r="D58" s="89"/>
      <c r="E58" s="90"/>
      <c r="F58" s="91"/>
      <c r="G58" s="94"/>
      <c r="H58" s="92"/>
      <c r="I58" s="94"/>
      <c r="J58" s="93"/>
      <c r="K58" s="94"/>
      <c r="L58" s="55"/>
      <c r="M58" s="94"/>
      <c r="N58" s="55"/>
    </row>
    <row r="59" spans="1:14" s="108" customFormat="1" ht="23.25">
      <c r="A59" s="87" t="s">
        <v>158</v>
      </c>
      <c r="B59" s="55"/>
      <c r="C59" s="88"/>
      <c r="D59" s="89"/>
      <c r="E59" s="90"/>
      <c r="F59" s="91"/>
      <c r="G59" s="94"/>
      <c r="H59" s="92"/>
      <c r="I59" s="94"/>
      <c r="J59" s="93"/>
      <c r="K59" s="94"/>
      <c r="L59" s="55"/>
      <c r="M59" s="94"/>
      <c r="N59" s="55"/>
    </row>
    <row r="60" spans="1:14" s="108" customFormat="1" ht="23.25">
      <c r="A60" s="182" t="s">
        <v>304</v>
      </c>
      <c r="B60" s="55"/>
      <c r="C60" s="173"/>
      <c r="D60" s="174"/>
      <c r="E60" s="94"/>
      <c r="F60" s="175"/>
      <c r="G60" s="94"/>
      <c r="H60" s="92"/>
      <c r="I60" s="94"/>
      <c r="J60" s="93"/>
      <c r="K60" s="94"/>
      <c r="L60" s="55"/>
      <c r="M60" s="94"/>
      <c r="N60" s="55"/>
    </row>
    <row r="61" spans="1:14" s="108" customFormat="1" ht="23.25">
      <c r="A61" s="95" t="s">
        <v>311</v>
      </c>
      <c r="B61" s="55"/>
      <c r="C61" s="173"/>
      <c r="D61" s="174"/>
      <c r="E61" s="94"/>
      <c r="F61" s="175"/>
      <c r="G61" s="94"/>
      <c r="H61" s="92"/>
      <c r="I61" s="94"/>
      <c r="J61" s="93"/>
      <c r="K61" s="94"/>
      <c r="L61" s="55"/>
      <c r="M61" s="94"/>
      <c r="N61" s="55"/>
    </row>
    <row r="62" spans="1:14" s="108" customFormat="1" ht="23.25">
      <c r="A62" s="95"/>
      <c r="B62" s="55" t="s">
        <v>305</v>
      </c>
      <c r="C62" s="88"/>
      <c r="D62" s="89"/>
      <c r="E62" s="183">
        <v>16</v>
      </c>
      <c r="F62" s="91"/>
      <c r="G62" s="94">
        <v>78176021</v>
      </c>
      <c r="H62" s="92"/>
      <c r="I62" s="94">
        <v>289809996</v>
      </c>
      <c r="J62" s="93"/>
      <c r="K62" s="94">
        <v>86163342</v>
      </c>
      <c r="L62" s="55"/>
      <c r="M62" s="94">
        <v>305494421</v>
      </c>
      <c r="N62" s="55"/>
    </row>
    <row r="63" spans="1:14" s="108" customFormat="1" ht="23.25">
      <c r="A63" s="95" t="s">
        <v>218</v>
      </c>
      <c r="B63" s="55"/>
      <c r="C63" s="88"/>
      <c r="D63" s="89"/>
      <c r="E63" s="90"/>
      <c r="F63" s="91"/>
      <c r="G63" s="94"/>
      <c r="H63" s="92"/>
      <c r="I63" s="94"/>
      <c r="J63" s="93"/>
      <c r="K63" s="94"/>
      <c r="L63" s="55"/>
      <c r="M63" s="94"/>
      <c r="N63" s="55"/>
    </row>
    <row r="64" spans="1:14" s="108" customFormat="1" ht="23.25">
      <c r="A64" s="95" t="s">
        <v>219</v>
      </c>
      <c r="B64" s="55"/>
      <c r="C64" s="88"/>
      <c r="D64" s="89"/>
      <c r="E64" s="62"/>
      <c r="F64" s="91"/>
      <c r="G64" s="94">
        <v>91035792</v>
      </c>
      <c r="H64" s="92"/>
      <c r="I64" s="94">
        <f>17861679+329228-292620</f>
        <v>17898287</v>
      </c>
      <c r="J64" s="93"/>
      <c r="K64" s="94">
        <v>0</v>
      </c>
      <c r="L64" s="60"/>
      <c r="M64" s="94">
        <v>0</v>
      </c>
      <c r="N64" s="55"/>
    </row>
    <row r="65" spans="1:14" s="108" customFormat="1" ht="23.25">
      <c r="A65" s="95" t="s">
        <v>173</v>
      </c>
      <c r="B65" s="55"/>
      <c r="C65" s="88"/>
      <c r="D65" s="89"/>
      <c r="E65" s="183">
        <v>14</v>
      </c>
      <c r="F65" s="91"/>
      <c r="G65" s="114">
        <v>-53713502</v>
      </c>
      <c r="H65" s="92"/>
      <c r="I65" s="114">
        <v>282804795</v>
      </c>
      <c r="J65" s="93"/>
      <c r="K65" s="114">
        <v>0</v>
      </c>
      <c r="L65" s="55"/>
      <c r="M65" s="114">
        <v>0</v>
      </c>
      <c r="N65" s="55"/>
    </row>
    <row r="66" spans="1:14" s="108" customFormat="1" ht="23.25">
      <c r="A66" s="182" t="s">
        <v>304</v>
      </c>
      <c r="B66" s="55"/>
      <c r="C66" s="88"/>
      <c r="D66" s="89"/>
      <c r="E66" s="62"/>
      <c r="F66" s="91"/>
      <c r="G66" s="94"/>
      <c r="H66" s="92"/>
      <c r="I66" s="94"/>
      <c r="J66" s="93"/>
      <c r="K66" s="94"/>
      <c r="L66" s="55"/>
      <c r="M66" s="94"/>
      <c r="N66" s="55"/>
    </row>
    <row r="67" spans="1:14" s="108" customFormat="1" ht="23.25">
      <c r="A67" s="95"/>
      <c r="B67" s="176" t="s">
        <v>306</v>
      </c>
      <c r="C67" s="88"/>
      <c r="D67" s="89"/>
      <c r="E67" s="62"/>
      <c r="F67" s="91"/>
      <c r="G67" s="114">
        <f>SUM(G62:G65)</f>
        <v>115498311</v>
      </c>
      <c r="H67" s="92"/>
      <c r="I67" s="114">
        <f>SUM(I62:I65)</f>
        <v>590513078</v>
      </c>
      <c r="J67" s="93"/>
      <c r="K67" s="114">
        <f>SUM(K62:K65)</f>
        <v>86163342</v>
      </c>
      <c r="L67" s="55"/>
      <c r="M67" s="114">
        <f>SUM(M62:M65)</f>
        <v>305494421</v>
      </c>
      <c r="N67" s="55"/>
    </row>
    <row r="68" spans="1:14" s="108" customFormat="1" ht="23.25">
      <c r="A68" s="182" t="s">
        <v>307</v>
      </c>
      <c r="B68" s="55"/>
      <c r="C68" s="88"/>
      <c r="D68" s="89"/>
      <c r="E68" s="62"/>
      <c r="F68" s="91"/>
      <c r="G68" s="94"/>
      <c r="H68" s="92"/>
      <c r="I68" s="94"/>
      <c r="J68" s="93"/>
      <c r="K68" s="94"/>
      <c r="L68" s="55"/>
      <c r="M68" s="94"/>
      <c r="N68" s="55"/>
    </row>
    <row r="69" spans="1:14" s="108" customFormat="1" ht="23.25">
      <c r="A69" s="55" t="s">
        <v>310</v>
      </c>
      <c r="B69" s="55"/>
      <c r="C69" s="88"/>
      <c r="D69" s="89"/>
      <c r="E69" s="181"/>
      <c r="F69" s="91"/>
      <c r="G69" s="94"/>
      <c r="H69" s="92"/>
      <c r="I69" s="94"/>
      <c r="J69" s="93"/>
      <c r="K69" s="94"/>
      <c r="L69" s="55"/>
      <c r="M69" s="94"/>
      <c r="N69" s="55"/>
    </row>
    <row r="70" spans="1:14" s="108" customFormat="1" ht="23.25">
      <c r="A70" s="55" t="s">
        <v>308</v>
      </c>
      <c r="B70" s="55"/>
      <c r="C70" s="55"/>
      <c r="D70" s="55"/>
      <c r="E70" s="62"/>
      <c r="F70" s="55"/>
      <c r="G70" s="94">
        <v>-27906658</v>
      </c>
      <c r="H70" s="55"/>
      <c r="I70" s="94">
        <v>0</v>
      </c>
      <c r="J70" s="55"/>
      <c r="K70" s="94">
        <v>-63908037</v>
      </c>
      <c r="L70" s="55"/>
      <c r="M70" s="94">
        <v>0</v>
      </c>
      <c r="N70" s="55"/>
    </row>
    <row r="71" spans="1:14" s="108" customFormat="1" ht="23.25">
      <c r="A71" s="95" t="s">
        <v>281</v>
      </c>
      <c r="B71" s="55"/>
      <c r="C71" s="88"/>
      <c r="D71" s="89"/>
      <c r="E71" s="62"/>
      <c r="F71" s="91"/>
      <c r="G71" s="94">
        <f>K71</f>
        <v>0</v>
      </c>
      <c r="H71" s="92"/>
      <c r="I71" s="94">
        <v>-77172820</v>
      </c>
      <c r="J71" s="93"/>
      <c r="K71" s="94">
        <f>-K73</f>
        <v>0</v>
      </c>
      <c r="L71" s="55"/>
      <c r="M71" s="94">
        <v>-77172820</v>
      </c>
      <c r="N71" s="55"/>
    </row>
    <row r="72" spans="1:14" s="108" customFormat="1" ht="23.25">
      <c r="A72" s="95" t="s">
        <v>282</v>
      </c>
      <c r="B72" s="55"/>
      <c r="C72" s="88"/>
      <c r="D72" s="89"/>
      <c r="E72" s="62"/>
      <c r="F72" s="91"/>
      <c r="N72" s="55"/>
    </row>
    <row r="73" spans="1:14" s="108" customFormat="1" ht="23.25">
      <c r="A73" s="95" t="s">
        <v>258</v>
      </c>
      <c r="B73" s="55"/>
      <c r="C73" s="88"/>
      <c r="D73" s="89"/>
      <c r="E73" s="62"/>
      <c r="F73" s="91"/>
      <c r="G73" s="94">
        <f>K73</f>
        <v>0</v>
      </c>
      <c r="H73" s="92"/>
      <c r="I73" s="94">
        <v>77172820</v>
      </c>
      <c r="J73" s="93"/>
      <c r="K73" s="94">
        <v>0</v>
      </c>
      <c r="L73" s="55"/>
      <c r="M73" s="94">
        <v>77172820</v>
      </c>
      <c r="N73" s="55"/>
    </row>
    <row r="74" spans="1:14" s="108" customFormat="1" ht="23.25">
      <c r="A74" s="95" t="s">
        <v>309</v>
      </c>
      <c r="B74" s="55"/>
      <c r="C74" s="88"/>
      <c r="D74" s="89"/>
      <c r="E74" s="183">
        <v>18</v>
      </c>
      <c r="F74" s="91"/>
      <c r="G74" s="114">
        <v>2541276981</v>
      </c>
      <c r="H74" s="92"/>
      <c r="I74" s="114">
        <v>703497120</v>
      </c>
      <c r="J74" s="93"/>
      <c r="K74" s="114">
        <v>0</v>
      </c>
      <c r="L74" s="55"/>
      <c r="M74" s="114">
        <v>0</v>
      </c>
      <c r="N74" s="55"/>
    </row>
    <row r="75" spans="1:14" s="108" customFormat="1" ht="23.25">
      <c r="A75" s="95" t="s">
        <v>307</v>
      </c>
      <c r="B75" s="55"/>
      <c r="C75" s="88"/>
      <c r="D75" s="89"/>
      <c r="E75" s="90"/>
      <c r="F75" s="91"/>
      <c r="G75" s="94"/>
      <c r="H75" s="92"/>
      <c r="I75" s="94"/>
      <c r="J75" s="93"/>
      <c r="K75" s="94"/>
      <c r="L75" s="55"/>
      <c r="M75" s="94"/>
      <c r="N75" s="55"/>
    </row>
    <row r="76" spans="1:14" s="108" customFormat="1" ht="23.25">
      <c r="A76" s="95"/>
      <c r="B76" s="176" t="s">
        <v>306</v>
      </c>
      <c r="C76" s="88"/>
      <c r="D76" s="89"/>
      <c r="E76" s="90"/>
      <c r="F76" s="91"/>
      <c r="G76" s="94">
        <f>SUM(G70:G74)</f>
        <v>2513370323</v>
      </c>
      <c r="H76" s="92"/>
      <c r="I76" s="94">
        <f>SUM(I70:I74)</f>
        <v>703497120</v>
      </c>
      <c r="J76" s="93"/>
      <c r="K76" s="94">
        <f>SUM(K70:K74)</f>
        <v>-63908037</v>
      </c>
      <c r="L76" s="55"/>
      <c r="M76" s="94">
        <f>SUM(M70:M74)</f>
        <v>0</v>
      </c>
      <c r="N76" s="55"/>
    </row>
    <row r="77" spans="1:14" s="108" customFormat="1" ht="23.25">
      <c r="A77" s="87" t="s">
        <v>263</v>
      </c>
      <c r="B77" s="55"/>
      <c r="C77" s="88"/>
      <c r="D77" s="89"/>
      <c r="E77" s="90"/>
      <c r="F77" s="91"/>
      <c r="G77" s="115">
        <f>G67+G76</f>
        <v>2628868634</v>
      </c>
      <c r="H77" s="92"/>
      <c r="I77" s="115">
        <f>I67+I76</f>
        <v>1294010198</v>
      </c>
      <c r="J77" s="93"/>
      <c r="K77" s="115">
        <f>K67+K76</f>
        <v>22255305</v>
      </c>
      <c r="L77" s="55"/>
      <c r="M77" s="115">
        <f>M67+M76</f>
        <v>305494421</v>
      </c>
      <c r="N77" s="55"/>
    </row>
    <row r="78" spans="1:14" s="108" customFormat="1" ht="23.25">
      <c r="A78" s="87"/>
      <c r="B78" s="55"/>
      <c r="C78" s="88"/>
      <c r="D78" s="89"/>
      <c r="E78" s="90"/>
      <c r="F78" s="91"/>
      <c r="G78" s="94"/>
      <c r="H78" s="92"/>
      <c r="I78" s="94"/>
      <c r="J78" s="93"/>
      <c r="K78" s="94"/>
      <c r="L78" s="55"/>
      <c r="M78" s="94"/>
      <c r="N78" s="55"/>
    </row>
    <row r="79" spans="1:14" s="108" customFormat="1" ht="24" thickBot="1">
      <c r="A79" s="87" t="s">
        <v>264</v>
      </c>
      <c r="B79" s="55"/>
      <c r="C79" s="88"/>
      <c r="D79" s="89"/>
      <c r="E79" s="90"/>
      <c r="F79" s="91"/>
      <c r="G79" s="116">
        <f>G57+G77</f>
        <v>10860375023</v>
      </c>
      <c r="H79" s="92"/>
      <c r="I79" s="116">
        <f>I57+I77</f>
        <v>8965286137</v>
      </c>
      <c r="J79" s="93"/>
      <c r="K79" s="116">
        <f>K57+K77</f>
        <v>4475238290</v>
      </c>
      <c r="L79" s="55"/>
      <c r="M79" s="116">
        <f>M57+M77</f>
        <v>3574933840</v>
      </c>
      <c r="N79" s="55"/>
    </row>
    <row r="80" spans="1:14" s="108" customFormat="1" ht="24" thickTop="1">
      <c r="A80" s="87"/>
      <c r="B80" s="55"/>
      <c r="C80" s="88"/>
      <c r="D80" s="89"/>
      <c r="E80" s="90"/>
      <c r="F80" s="91"/>
      <c r="G80" s="94"/>
      <c r="H80" s="92"/>
      <c r="I80" s="94"/>
      <c r="J80" s="93"/>
      <c r="K80" s="94"/>
      <c r="L80" s="55"/>
      <c r="M80" s="94"/>
      <c r="N80" s="55"/>
    </row>
    <row r="81" spans="1:14" s="108" customFormat="1" ht="23.25">
      <c r="A81" s="87" t="s">
        <v>159</v>
      </c>
      <c r="B81" s="55"/>
      <c r="C81" s="88"/>
      <c r="D81" s="89"/>
      <c r="E81" s="90"/>
      <c r="F81" s="91"/>
      <c r="G81" s="94"/>
      <c r="H81" s="92"/>
      <c r="I81" s="94"/>
      <c r="J81" s="93"/>
      <c r="K81" s="94"/>
      <c r="L81" s="55"/>
      <c r="M81" s="94"/>
      <c r="N81" s="55"/>
    </row>
    <row r="82" spans="1:14" s="108" customFormat="1" ht="24" thickBot="1">
      <c r="A82" s="96" t="str">
        <f>A32</f>
        <v>ส่วนที่เป็นของผู้ถือหุ้นของบริษัทฯ</v>
      </c>
      <c r="B82" s="55"/>
      <c r="C82" s="88"/>
      <c r="D82" s="89"/>
      <c r="E82" s="90"/>
      <c r="F82" s="91"/>
      <c r="G82" s="94">
        <f>G84-G83</f>
        <v>10467897876</v>
      </c>
      <c r="H82" s="92"/>
      <c r="I82" s="94">
        <f>I84-I83</f>
        <v>8660732943</v>
      </c>
      <c r="J82" s="93"/>
      <c r="K82" s="76">
        <f>K79</f>
        <v>4475238290</v>
      </c>
      <c r="L82" s="68"/>
      <c r="M82" s="76">
        <f>M79</f>
        <v>3574933840</v>
      </c>
      <c r="N82" s="55"/>
    </row>
    <row r="83" spans="1:14" s="108" customFormat="1" ht="24" thickTop="1">
      <c r="A83" s="96" t="str">
        <f>A33</f>
        <v>ส่วนที่เป็นของผู้มีส่วนได้เสียที่ไม่มีอำนาจควบคุมของบริษัทย่อย</v>
      </c>
      <c r="B83" s="55"/>
      <c r="C83" s="88"/>
      <c r="D83" s="89"/>
      <c r="E83" s="90"/>
      <c r="F83" s="91"/>
      <c r="G83" s="114">
        <v>392477147</v>
      </c>
      <c r="H83" s="92"/>
      <c r="I83" s="114">
        <f>302478622+2194356-119784</f>
        <v>304553194</v>
      </c>
      <c r="J83" s="93"/>
      <c r="K83" s="68"/>
      <c r="L83" s="68"/>
      <c r="M83" s="68"/>
      <c r="N83" s="55"/>
    </row>
    <row r="84" spans="1:14" s="108" customFormat="1" ht="24" thickBot="1">
      <c r="A84" s="87"/>
      <c r="B84" s="55"/>
      <c r="C84" s="88"/>
      <c r="D84" s="89"/>
      <c r="E84" s="90"/>
      <c r="F84" s="91"/>
      <c r="G84" s="118">
        <f>G79</f>
        <v>10860375023</v>
      </c>
      <c r="H84" s="92"/>
      <c r="I84" s="118">
        <f>I79</f>
        <v>8965286137</v>
      </c>
      <c r="J84" s="93"/>
      <c r="K84" s="68"/>
      <c r="L84" s="68"/>
      <c r="M84" s="68"/>
      <c r="N84" s="55"/>
    </row>
    <row r="85" spans="1:14" s="108" customFormat="1" ht="24" thickTop="1">
      <c r="A85" s="87"/>
      <c r="B85" s="55"/>
      <c r="C85" s="88"/>
      <c r="D85" s="89"/>
      <c r="E85" s="90"/>
      <c r="F85" s="91"/>
      <c r="G85" s="94"/>
      <c r="H85" s="92"/>
      <c r="I85" s="94"/>
      <c r="J85" s="93"/>
      <c r="K85" s="94"/>
      <c r="L85" s="55"/>
      <c r="M85" s="94"/>
      <c r="N85" s="55"/>
    </row>
    <row r="86" spans="1:14" s="108" customFormat="1" ht="23.25">
      <c r="A86" s="49" t="s">
        <v>40</v>
      </c>
      <c r="B86" s="49"/>
      <c r="C86" s="49"/>
      <c r="D86" s="49"/>
      <c r="E86" s="56"/>
      <c r="F86" s="49"/>
      <c r="G86" s="125"/>
      <c r="H86" s="73"/>
      <c r="I86" s="51"/>
      <c r="J86" s="58"/>
      <c r="K86" s="73"/>
      <c r="L86" s="73"/>
      <c r="M86" s="51"/>
      <c r="N86" s="49"/>
    </row>
    <row r="87" spans="1:14" s="108" customFormat="1" ht="23.25">
      <c r="A87" s="49"/>
      <c r="B87" s="49"/>
      <c r="C87" s="49"/>
      <c r="D87" s="49"/>
      <c r="E87" s="56"/>
      <c r="F87" s="49"/>
      <c r="G87" s="73"/>
      <c r="H87" s="73"/>
      <c r="I87" s="51"/>
      <c r="J87" s="58"/>
      <c r="K87" s="73"/>
      <c r="L87" s="73"/>
      <c r="M87" s="51"/>
      <c r="N87" s="49"/>
    </row>
    <row r="88" spans="1:14" s="108" customFormat="1" ht="23.25">
      <c r="A88" s="49"/>
      <c r="B88" s="49"/>
      <c r="C88" s="49"/>
      <c r="D88" s="49"/>
      <c r="E88" s="56"/>
      <c r="F88" s="49"/>
      <c r="G88" s="73"/>
      <c r="H88" s="73"/>
      <c r="I88" s="51"/>
      <c r="J88" s="58"/>
      <c r="K88" s="73"/>
      <c r="L88" s="73"/>
      <c r="M88" s="51"/>
      <c r="N88" s="49"/>
    </row>
    <row r="89" spans="1:14" s="108" customFormat="1" ht="23.25">
      <c r="A89" s="49"/>
      <c r="B89" s="49"/>
      <c r="C89" s="49"/>
      <c r="D89" s="49"/>
      <c r="E89" s="56"/>
      <c r="F89" s="49"/>
      <c r="G89" s="73"/>
      <c r="H89" s="73"/>
      <c r="I89" s="51"/>
      <c r="J89" s="58"/>
      <c r="K89" s="73"/>
      <c r="L89" s="73"/>
      <c r="M89" s="51"/>
      <c r="N89" s="49"/>
    </row>
    <row r="90" spans="1:14" s="108" customFormat="1" ht="23.25">
      <c r="A90" s="49"/>
      <c r="B90" s="49"/>
      <c r="C90" s="49"/>
      <c r="D90" s="49"/>
      <c r="E90" s="56"/>
      <c r="F90" s="49"/>
      <c r="G90" s="73"/>
      <c r="H90" s="73"/>
      <c r="I90" s="51"/>
      <c r="J90" s="58"/>
      <c r="K90" s="73"/>
      <c r="L90" s="73"/>
      <c r="M90" s="51"/>
      <c r="N90" s="49"/>
    </row>
    <row r="91" spans="1:14" s="108" customFormat="1" ht="23.25">
      <c r="A91" s="49"/>
      <c r="B91" s="49"/>
      <c r="C91" s="49"/>
      <c r="D91" s="49"/>
      <c r="E91" s="56"/>
      <c r="F91" s="49"/>
      <c r="G91" s="73"/>
      <c r="H91" s="73"/>
      <c r="I91" s="51"/>
      <c r="J91" s="58"/>
      <c r="K91" s="73"/>
      <c r="L91" s="73"/>
      <c r="M91" s="51"/>
      <c r="N91" s="49"/>
    </row>
    <row r="92" spans="1:14" s="108" customFormat="1" ht="23.25">
      <c r="A92" s="49"/>
      <c r="B92" s="49"/>
      <c r="C92" s="49"/>
      <c r="D92" s="49"/>
      <c r="E92" s="56"/>
      <c r="F92" s="49"/>
      <c r="G92" s="73"/>
      <c r="H92" s="73"/>
      <c r="I92" s="51"/>
      <c r="J92" s="58"/>
      <c r="K92" s="73"/>
      <c r="L92" s="73"/>
      <c r="M92" s="51"/>
      <c r="N92" s="49"/>
    </row>
    <row r="93" spans="1:13" s="108" customFormat="1" ht="43.5" customHeight="1">
      <c r="A93" s="105"/>
      <c r="B93" s="105"/>
      <c r="C93" s="105"/>
      <c r="D93" s="106"/>
      <c r="E93" s="178"/>
      <c r="F93" s="105"/>
      <c r="G93" s="105"/>
      <c r="H93" s="105"/>
      <c r="I93" s="105"/>
      <c r="J93" s="105"/>
      <c r="K93" s="105"/>
      <c r="L93" s="105"/>
      <c r="M93" s="192" t="s">
        <v>266</v>
      </c>
    </row>
    <row r="94" spans="1:13" ht="21">
      <c r="A94" s="48" t="s">
        <v>41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21">
      <c r="A95" s="48" t="s">
        <v>29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21">
      <c r="A96" s="54" t="s">
        <v>289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3:13" ht="21">
      <c r="C97" s="52"/>
      <c r="D97" s="52"/>
      <c r="E97" s="52"/>
      <c r="H97" s="52"/>
      <c r="I97" s="52"/>
      <c r="J97" s="52"/>
      <c r="M97" s="82" t="s">
        <v>261</v>
      </c>
    </row>
    <row r="98" spans="7:14" s="54" customFormat="1" ht="21">
      <c r="G98" s="197" t="s">
        <v>33</v>
      </c>
      <c r="H98" s="197"/>
      <c r="I98" s="197"/>
      <c r="J98" s="60"/>
      <c r="K98" s="197" t="s">
        <v>105</v>
      </c>
      <c r="L98" s="197"/>
      <c r="M98" s="197"/>
      <c r="N98" s="197"/>
    </row>
    <row r="99" spans="5:13" ht="21">
      <c r="E99" s="56"/>
      <c r="F99" s="49"/>
      <c r="G99" s="85">
        <v>2558</v>
      </c>
      <c r="H99" s="73"/>
      <c r="I99" s="85">
        <v>2557</v>
      </c>
      <c r="J99" s="58"/>
      <c r="K99" s="85">
        <v>2558</v>
      </c>
      <c r="L99" s="73"/>
      <c r="M99" s="85">
        <v>2557</v>
      </c>
    </row>
    <row r="100" spans="5:13" ht="21">
      <c r="E100" s="56"/>
      <c r="F100" s="49"/>
      <c r="G100" s="73"/>
      <c r="H100" s="73"/>
      <c r="I100" s="73" t="s">
        <v>293</v>
      </c>
      <c r="J100" s="58"/>
      <c r="K100" s="73"/>
      <c r="L100" s="73"/>
      <c r="M100" s="73" t="s">
        <v>293</v>
      </c>
    </row>
    <row r="101" spans="5:13" ht="21">
      <c r="E101" s="56"/>
      <c r="F101" s="49"/>
      <c r="G101" s="73"/>
      <c r="H101" s="73"/>
      <c r="I101" s="73"/>
      <c r="J101" s="58"/>
      <c r="K101" s="73"/>
      <c r="L101" s="73"/>
      <c r="M101" s="73"/>
    </row>
    <row r="102" spans="1:13" ht="21">
      <c r="A102" s="54" t="s">
        <v>15</v>
      </c>
      <c r="E102" s="57"/>
      <c r="F102" s="57"/>
      <c r="G102" s="59"/>
      <c r="I102" s="59"/>
      <c r="K102" s="59"/>
      <c r="L102" s="52"/>
      <c r="M102" s="59"/>
    </row>
    <row r="103" spans="1:13" ht="21">
      <c r="A103" s="49" t="s">
        <v>238</v>
      </c>
      <c r="G103" s="68">
        <f>G27</f>
        <v>10095377699</v>
      </c>
      <c r="H103" s="68">
        <f>H27</f>
        <v>0</v>
      </c>
      <c r="I103" s="68">
        <f>I27</f>
        <v>9342231109</v>
      </c>
      <c r="J103" s="68"/>
      <c r="K103" s="68">
        <f>K27</f>
        <v>4764894543</v>
      </c>
      <c r="L103" s="68"/>
      <c r="M103" s="68">
        <f>M27</f>
        <v>3485545981</v>
      </c>
    </row>
    <row r="104" spans="1:14" ht="21">
      <c r="A104" s="49" t="s">
        <v>241</v>
      </c>
      <c r="G104" s="68"/>
      <c r="H104" s="68"/>
      <c r="I104" s="68"/>
      <c r="J104" s="68"/>
      <c r="K104" s="104"/>
      <c r="L104" s="68"/>
      <c r="M104" s="104"/>
      <c r="N104" s="54"/>
    </row>
    <row r="105" spans="2:13" ht="21">
      <c r="B105" s="49" t="s">
        <v>31</v>
      </c>
      <c r="G105" s="68"/>
      <c r="H105" s="68"/>
      <c r="I105" s="68"/>
      <c r="J105" s="68"/>
      <c r="K105" s="104"/>
      <c r="L105" s="68"/>
      <c r="M105" s="104"/>
    </row>
    <row r="106" spans="2:13" ht="21">
      <c r="B106" s="77" t="s">
        <v>131</v>
      </c>
      <c r="D106" s="77"/>
      <c r="E106" s="49"/>
      <c r="F106" s="49"/>
      <c r="G106" s="68">
        <v>4386699641</v>
      </c>
      <c r="H106" s="68"/>
      <c r="I106" s="68">
        <f>3704802644+11560205</f>
        <v>3716362849</v>
      </c>
      <c r="J106" s="68"/>
      <c r="K106" s="68">
        <v>820488759</v>
      </c>
      <c r="L106" s="68"/>
      <c r="M106" s="68">
        <v>709023331</v>
      </c>
    </row>
    <row r="107" spans="2:13" ht="21">
      <c r="B107" s="77" t="s">
        <v>133</v>
      </c>
      <c r="D107" s="77"/>
      <c r="E107" s="49"/>
      <c r="F107" s="49"/>
      <c r="G107" s="68">
        <v>25475985</v>
      </c>
      <c r="H107" s="68"/>
      <c r="I107" s="68">
        <v>47464288</v>
      </c>
      <c r="J107" s="68"/>
      <c r="K107" s="68">
        <v>1985758</v>
      </c>
      <c r="L107" s="68"/>
      <c r="M107" s="68">
        <v>4363172</v>
      </c>
    </row>
    <row r="108" spans="2:13" ht="21">
      <c r="B108" s="77" t="s">
        <v>32</v>
      </c>
      <c r="D108" s="77"/>
      <c r="E108" s="49"/>
      <c r="F108" s="49"/>
      <c r="G108" s="68">
        <v>117004688</v>
      </c>
      <c r="H108" s="68"/>
      <c r="I108" s="68">
        <v>128233231</v>
      </c>
      <c r="J108" s="68"/>
      <c r="K108" s="68">
        <v>21727872</v>
      </c>
      <c r="L108" s="68"/>
      <c r="M108" s="68">
        <v>54217765</v>
      </c>
    </row>
    <row r="109" spans="2:13" ht="21">
      <c r="B109" s="77" t="s">
        <v>240</v>
      </c>
      <c r="D109" s="77"/>
      <c r="E109" s="49"/>
      <c r="F109" s="49"/>
      <c r="G109" s="68">
        <v>17493668</v>
      </c>
      <c r="H109" s="68"/>
      <c r="I109" s="68">
        <v>0</v>
      </c>
      <c r="J109" s="68"/>
      <c r="K109" s="68">
        <v>0</v>
      </c>
      <c r="L109" s="68"/>
      <c r="M109" s="68">
        <v>58967211</v>
      </c>
    </row>
    <row r="110" spans="2:13" ht="21">
      <c r="B110" s="77" t="s">
        <v>252</v>
      </c>
      <c r="D110" s="77"/>
      <c r="E110" s="49"/>
      <c r="F110" s="49"/>
      <c r="G110" s="68">
        <v>2700000</v>
      </c>
      <c r="H110" s="68"/>
      <c r="I110" s="68">
        <v>94960933</v>
      </c>
      <c r="J110" s="68"/>
      <c r="K110" s="68">
        <v>2700000</v>
      </c>
      <c r="L110" s="68"/>
      <c r="M110" s="68">
        <v>14018081</v>
      </c>
    </row>
    <row r="111" spans="2:13" ht="21">
      <c r="B111" s="77" t="s">
        <v>278</v>
      </c>
      <c r="D111" s="77"/>
      <c r="E111" s="49"/>
      <c r="F111" s="49"/>
      <c r="G111" s="63">
        <v>1804776</v>
      </c>
      <c r="H111" s="63"/>
      <c r="I111" s="63">
        <v>55966</v>
      </c>
      <c r="J111" s="63"/>
      <c r="K111" s="68">
        <v>384886</v>
      </c>
      <c r="L111" s="63"/>
      <c r="M111" s="68">
        <v>-455083</v>
      </c>
    </row>
    <row r="112" spans="2:13" ht="21">
      <c r="B112" s="77" t="s">
        <v>279</v>
      </c>
      <c r="D112" s="77"/>
      <c r="E112" s="49"/>
      <c r="F112" s="49"/>
      <c r="G112" s="68">
        <v>-459030249</v>
      </c>
      <c r="H112" s="68"/>
      <c r="I112" s="68">
        <f>-437246815+14748689</f>
        <v>-422498126</v>
      </c>
      <c r="J112" s="68"/>
      <c r="K112" s="68">
        <v>-141464631</v>
      </c>
      <c r="L112" s="68"/>
      <c r="M112" s="68">
        <f>-139795921+11272759</f>
        <v>-128523162</v>
      </c>
    </row>
    <row r="113" spans="2:13" ht="21">
      <c r="B113" s="77" t="s">
        <v>114</v>
      </c>
      <c r="D113" s="77"/>
      <c r="E113" s="49"/>
      <c r="F113" s="49"/>
      <c r="G113" s="68">
        <f>-G24</f>
        <v>-1258968268</v>
      </c>
      <c r="H113" s="68"/>
      <c r="I113" s="68">
        <f>-1067570476+1144940</f>
        <v>-1066425536</v>
      </c>
      <c r="J113" s="68"/>
      <c r="K113" s="68">
        <v>0</v>
      </c>
      <c r="L113" s="68"/>
      <c r="M113" s="68">
        <v>0</v>
      </c>
    </row>
    <row r="114" spans="2:13" ht="21">
      <c r="B114" s="77" t="s">
        <v>314</v>
      </c>
      <c r="D114" s="77"/>
      <c r="E114" s="49"/>
      <c r="F114" s="49"/>
      <c r="G114" s="68">
        <v>-57328697</v>
      </c>
      <c r="H114" s="68"/>
      <c r="I114" s="68">
        <v>0</v>
      </c>
      <c r="J114" s="68"/>
      <c r="K114" s="68">
        <v>0</v>
      </c>
      <c r="L114" s="68"/>
      <c r="M114" s="68">
        <v>0</v>
      </c>
    </row>
    <row r="115" spans="2:13" ht="21">
      <c r="B115" s="49" t="s">
        <v>244</v>
      </c>
      <c r="D115" s="77"/>
      <c r="E115" s="49"/>
      <c r="F115" s="49"/>
      <c r="G115" s="68">
        <f>-G14</f>
        <v>-208747913</v>
      </c>
      <c r="H115" s="68"/>
      <c r="I115" s="68">
        <v>0</v>
      </c>
      <c r="J115" s="68"/>
      <c r="K115" s="68">
        <v>0</v>
      </c>
      <c r="L115" s="68"/>
      <c r="M115" s="68">
        <v>0</v>
      </c>
    </row>
    <row r="116" spans="2:13" ht="21">
      <c r="B116" s="77" t="s">
        <v>283</v>
      </c>
      <c r="D116" s="77"/>
      <c r="E116" s="49"/>
      <c r="F116" s="49"/>
      <c r="G116" s="68">
        <v>30731171</v>
      </c>
      <c r="H116" s="68"/>
      <c r="I116" s="68">
        <v>11051627</v>
      </c>
      <c r="J116" s="68"/>
      <c r="K116" s="68">
        <v>30731171</v>
      </c>
      <c r="L116" s="68"/>
      <c r="M116" s="68">
        <v>11051627</v>
      </c>
    </row>
    <row r="117" spans="2:13" ht="21">
      <c r="B117" s="77" t="s">
        <v>315</v>
      </c>
      <c r="D117" s="77"/>
      <c r="E117" s="49"/>
      <c r="F117" s="49"/>
      <c r="G117" s="68"/>
      <c r="H117" s="68"/>
      <c r="I117" s="68"/>
      <c r="J117" s="68"/>
      <c r="K117" s="68"/>
      <c r="L117" s="68"/>
      <c r="M117" s="68"/>
    </row>
    <row r="118" spans="2:13" ht="21">
      <c r="B118" s="77" t="s">
        <v>258</v>
      </c>
      <c r="D118" s="77"/>
      <c r="E118" s="49"/>
      <c r="F118" s="49"/>
      <c r="G118" s="68">
        <v>-12936066</v>
      </c>
      <c r="H118" s="68"/>
      <c r="I118" s="68">
        <v>-108751484</v>
      </c>
      <c r="J118" s="68"/>
      <c r="K118" s="68">
        <v>-3077597</v>
      </c>
      <c r="L118" s="68"/>
      <c r="M118" s="68">
        <v>-95241103</v>
      </c>
    </row>
    <row r="119" spans="2:13" ht="21">
      <c r="B119" s="77" t="s">
        <v>268</v>
      </c>
      <c r="D119" s="77"/>
      <c r="E119" s="49"/>
      <c r="F119" s="49"/>
      <c r="G119" s="68">
        <v>-9000000</v>
      </c>
      <c r="H119" s="68"/>
      <c r="I119" s="68">
        <v>-2500000</v>
      </c>
      <c r="J119" s="68"/>
      <c r="K119" s="68">
        <v>-9000000</v>
      </c>
      <c r="L119" s="68"/>
      <c r="M119" s="68">
        <v>-2500000</v>
      </c>
    </row>
    <row r="120" spans="2:13" ht="21">
      <c r="B120" s="77" t="s">
        <v>247</v>
      </c>
      <c r="D120" s="77"/>
      <c r="E120" s="49"/>
      <c r="F120" s="49"/>
      <c r="G120" s="63">
        <v>-12289509</v>
      </c>
      <c r="H120" s="63"/>
      <c r="I120" s="63">
        <v>17753400</v>
      </c>
      <c r="J120" s="63"/>
      <c r="K120" s="68">
        <v>-13282367</v>
      </c>
      <c r="L120" s="63"/>
      <c r="M120" s="68">
        <v>28232239</v>
      </c>
    </row>
    <row r="121" spans="2:13" ht="21">
      <c r="B121" s="77" t="s">
        <v>186</v>
      </c>
      <c r="D121" s="77"/>
      <c r="E121" s="49"/>
      <c r="F121" s="49"/>
      <c r="G121" s="63">
        <v>175075751</v>
      </c>
      <c r="H121" s="63"/>
      <c r="I121" s="63">
        <v>162786112</v>
      </c>
      <c r="J121" s="63"/>
      <c r="K121" s="68">
        <v>30473623</v>
      </c>
      <c r="L121" s="63"/>
      <c r="M121" s="68">
        <v>29869194</v>
      </c>
    </row>
    <row r="122" spans="2:13" ht="21">
      <c r="B122" s="77" t="s">
        <v>254</v>
      </c>
      <c r="D122" s="77"/>
      <c r="E122" s="49"/>
      <c r="F122" s="49"/>
      <c r="G122" s="63">
        <v>14111750</v>
      </c>
      <c r="H122" s="63"/>
      <c r="I122" s="63">
        <v>14290881</v>
      </c>
      <c r="J122" s="63"/>
      <c r="K122" s="68">
        <v>2633255</v>
      </c>
      <c r="L122" s="63"/>
      <c r="M122" s="68">
        <v>6037033</v>
      </c>
    </row>
    <row r="123" spans="2:13" ht="21">
      <c r="B123" s="77" t="s">
        <v>126</v>
      </c>
      <c r="D123" s="77"/>
      <c r="E123" s="49"/>
      <c r="F123" s="49"/>
      <c r="G123" s="63">
        <f>-G12</f>
        <v>-47298108</v>
      </c>
      <c r="H123" s="68"/>
      <c r="I123" s="63">
        <v>-77200806</v>
      </c>
      <c r="J123" s="68"/>
      <c r="K123" s="63">
        <f>-K12</f>
        <v>-330422226</v>
      </c>
      <c r="L123" s="68"/>
      <c r="M123" s="63">
        <v>-319656946</v>
      </c>
    </row>
    <row r="124" spans="2:13" ht="21">
      <c r="B124" s="77" t="s">
        <v>137</v>
      </c>
      <c r="D124" s="77"/>
      <c r="E124" s="49"/>
      <c r="F124" s="49"/>
      <c r="G124" s="63">
        <f>-G13</f>
        <v>-17911051</v>
      </c>
      <c r="H124" s="68"/>
      <c r="I124" s="63">
        <v>-214523164</v>
      </c>
      <c r="J124" s="68"/>
      <c r="K124" s="63">
        <f>-K13</f>
        <v>-3372145263</v>
      </c>
      <c r="L124" s="68"/>
      <c r="M124" s="63">
        <v>-2380502301</v>
      </c>
    </row>
    <row r="125" spans="2:13" ht="21">
      <c r="B125" s="77" t="s">
        <v>123</v>
      </c>
      <c r="D125" s="77"/>
      <c r="E125" s="49"/>
      <c r="F125" s="49"/>
      <c r="G125" s="66">
        <f>-G26</f>
        <v>1135865592</v>
      </c>
      <c r="H125" s="68"/>
      <c r="I125" s="66">
        <f>972232771+4050090</f>
        <v>976282861</v>
      </c>
      <c r="J125" s="68"/>
      <c r="K125" s="66">
        <f>-K26</f>
        <v>1219901237</v>
      </c>
      <c r="L125" s="68"/>
      <c r="M125" s="66">
        <v>1034304851</v>
      </c>
    </row>
    <row r="126" spans="1:13" ht="21">
      <c r="A126" s="49" t="s">
        <v>182</v>
      </c>
      <c r="G126" s="68"/>
      <c r="H126" s="68"/>
      <c r="I126" s="68"/>
      <c r="J126" s="68"/>
      <c r="K126" s="68"/>
      <c r="L126" s="68"/>
      <c r="M126" s="68"/>
    </row>
    <row r="127" spans="2:13" ht="21">
      <c r="B127" s="49" t="s">
        <v>183</v>
      </c>
      <c r="G127" s="63">
        <f>SUM(G103:G125)</f>
        <v>13918830860</v>
      </c>
      <c r="H127" s="68"/>
      <c r="I127" s="63">
        <f>SUM(I103:I125)</f>
        <v>12619574141</v>
      </c>
      <c r="J127" s="68"/>
      <c r="K127" s="63">
        <f>SUM(K103:K125)</f>
        <v>3026529020</v>
      </c>
      <c r="L127" s="68"/>
      <c r="M127" s="63">
        <f>SUM(M103:M125)</f>
        <v>2508751890</v>
      </c>
    </row>
    <row r="128" spans="7:13" ht="21">
      <c r="G128" s="63"/>
      <c r="H128" s="68"/>
      <c r="I128" s="63"/>
      <c r="J128" s="68"/>
      <c r="K128" s="63"/>
      <c r="L128" s="68"/>
      <c r="M128" s="63"/>
    </row>
    <row r="129" spans="1:13" ht="21">
      <c r="A129" s="49" t="s">
        <v>40</v>
      </c>
      <c r="G129" s="63"/>
      <c r="H129" s="68"/>
      <c r="I129" s="63"/>
      <c r="J129" s="68"/>
      <c r="K129" s="63"/>
      <c r="L129" s="68"/>
      <c r="M129" s="63"/>
    </row>
    <row r="130" spans="7:13" ht="21">
      <c r="G130" s="63"/>
      <c r="H130" s="68"/>
      <c r="I130" s="63"/>
      <c r="J130" s="68"/>
      <c r="K130" s="63"/>
      <c r="L130" s="68"/>
      <c r="M130" s="63"/>
    </row>
    <row r="131" spans="7:13" ht="21">
      <c r="G131" s="63"/>
      <c r="H131" s="68"/>
      <c r="I131" s="63"/>
      <c r="J131" s="68"/>
      <c r="K131" s="63"/>
      <c r="L131" s="68"/>
      <c r="M131" s="63"/>
    </row>
    <row r="132" spans="7:13" ht="21">
      <c r="G132" s="63"/>
      <c r="H132" s="68"/>
      <c r="I132" s="63"/>
      <c r="J132" s="68"/>
      <c r="K132" s="63"/>
      <c r="L132" s="68"/>
      <c r="M132" s="63"/>
    </row>
    <row r="133" spans="7:13" ht="21">
      <c r="G133" s="63"/>
      <c r="H133" s="68"/>
      <c r="I133" s="63"/>
      <c r="J133" s="68"/>
      <c r="K133" s="63"/>
      <c r="L133" s="68"/>
      <c r="M133" s="63"/>
    </row>
    <row r="134" spans="7:13" ht="21">
      <c r="G134" s="63"/>
      <c r="H134" s="68"/>
      <c r="I134" s="63"/>
      <c r="J134" s="68"/>
      <c r="K134" s="63"/>
      <c r="L134" s="68"/>
      <c r="M134" s="63"/>
    </row>
    <row r="135" spans="7:13" ht="21">
      <c r="G135" s="63"/>
      <c r="H135" s="68"/>
      <c r="I135" s="63"/>
      <c r="J135" s="68"/>
      <c r="K135" s="63"/>
      <c r="L135" s="68"/>
      <c r="M135" s="63"/>
    </row>
    <row r="136" spans="7:13" ht="21">
      <c r="G136" s="63"/>
      <c r="H136" s="68"/>
      <c r="I136" s="63"/>
      <c r="J136" s="68"/>
      <c r="K136" s="63"/>
      <c r="L136" s="68"/>
      <c r="M136" s="63"/>
    </row>
    <row r="137" spans="7:13" ht="21">
      <c r="G137" s="63"/>
      <c r="H137" s="68"/>
      <c r="I137" s="63"/>
      <c r="J137" s="68"/>
      <c r="K137" s="63"/>
      <c r="L137" s="68"/>
      <c r="M137" s="63"/>
    </row>
    <row r="138" spans="7:13" ht="21">
      <c r="G138" s="63"/>
      <c r="H138" s="68"/>
      <c r="I138" s="63"/>
      <c r="J138" s="68"/>
      <c r="K138" s="63"/>
      <c r="L138" s="68"/>
      <c r="M138" s="63"/>
    </row>
    <row r="139" spans="7:13" ht="21">
      <c r="G139" s="63"/>
      <c r="H139" s="68"/>
      <c r="I139" s="63"/>
      <c r="J139" s="68"/>
      <c r="K139" s="63"/>
      <c r="L139" s="68"/>
      <c r="M139" s="63"/>
    </row>
    <row r="140" spans="7:13" ht="21">
      <c r="G140" s="63"/>
      <c r="H140" s="68"/>
      <c r="I140" s="63"/>
      <c r="J140" s="68"/>
      <c r="K140" s="63"/>
      <c r="L140" s="68"/>
      <c r="M140" s="63"/>
    </row>
    <row r="141" spans="7:13" ht="21">
      <c r="G141" s="63"/>
      <c r="H141" s="68"/>
      <c r="I141" s="63"/>
      <c r="J141" s="68"/>
      <c r="K141" s="63"/>
      <c r="L141" s="68"/>
      <c r="M141" s="63"/>
    </row>
    <row r="142" spans="7:13" ht="21">
      <c r="G142" s="63"/>
      <c r="H142" s="68"/>
      <c r="I142" s="63"/>
      <c r="J142" s="68"/>
      <c r="K142" s="63"/>
      <c r="L142" s="68"/>
      <c r="M142" s="63"/>
    </row>
    <row r="143" spans="7:13" ht="21">
      <c r="G143" s="63"/>
      <c r="H143" s="68"/>
      <c r="I143" s="63"/>
      <c r="J143" s="68"/>
      <c r="K143" s="63"/>
      <c r="L143" s="68"/>
      <c r="M143" s="63"/>
    </row>
    <row r="144" spans="7:13" ht="27">
      <c r="G144" s="63"/>
      <c r="H144" s="68"/>
      <c r="I144" s="63"/>
      <c r="J144" s="68"/>
      <c r="K144" s="63"/>
      <c r="L144" s="68"/>
      <c r="M144" s="192" t="s">
        <v>267</v>
      </c>
    </row>
    <row r="145" spans="1:13" ht="21">
      <c r="A145" s="48" t="s">
        <v>41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</row>
    <row r="146" spans="1:13" ht="21">
      <c r="A146" s="48" t="s">
        <v>177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</row>
    <row r="147" spans="1:13" ht="21">
      <c r="A147" s="48" t="s">
        <v>289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</row>
    <row r="148" spans="3:13" ht="21">
      <c r="C148" s="52"/>
      <c r="D148" s="52"/>
      <c r="E148" s="52"/>
      <c r="H148" s="52"/>
      <c r="I148" s="52"/>
      <c r="J148" s="52"/>
      <c r="M148" s="82" t="s">
        <v>261</v>
      </c>
    </row>
    <row r="149" spans="7:14" s="54" customFormat="1" ht="21">
      <c r="G149" s="197" t="s">
        <v>33</v>
      </c>
      <c r="H149" s="197"/>
      <c r="I149" s="197"/>
      <c r="J149" s="60"/>
      <c r="K149" s="197" t="s">
        <v>105</v>
      </c>
      <c r="L149" s="197"/>
      <c r="M149" s="197"/>
      <c r="N149" s="197"/>
    </row>
    <row r="150" spans="5:13" ht="21">
      <c r="E150" s="56"/>
      <c r="F150" s="49"/>
      <c r="G150" s="85">
        <v>2558</v>
      </c>
      <c r="H150" s="73"/>
      <c r="I150" s="85">
        <v>2557</v>
      </c>
      <c r="J150" s="58"/>
      <c r="K150" s="85">
        <v>2558</v>
      </c>
      <c r="L150" s="73"/>
      <c r="M150" s="85">
        <v>2557</v>
      </c>
    </row>
    <row r="151" spans="5:13" ht="21">
      <c r="E151" s="56"/>
      <c r="F151" s="49"/>
      <c r="G151" s="73"/>
      <c r="H151" s="73"/>
      <c r="I151" s="73" t="s">
        <v>293</v>
      </c>
      <c r="J151" s="58"/>
      <c r="K151" s="73"/>
      <c r="L151" s="73"/>
      <c r="M151" s="73" t="s">
        <v>293</v>
      </c>
    </row>
    <row r="152" spans="1:13" ht="21">
      <c r="A152" s="54" t="s">
        <v>232</v>
      </c>
      <c r="E152" s="57"/>
      <c r="F152" s="57"/>
      <c r="G152" s="59"/>
      <c r="I152" s="59"/>
      <c r="K152" s="59"/>
      <c r="L152" s="52"/>
      <c r="M152" s="59"/>
    </row>
    <row r="153" spans="1:13" ht="21">
      <c r="A153" s="49" t="s">
        <v>61</v>
      </c>
      <c r="G153" s="68"/>
      <c r="H153" s="68"/>
      <c r="I153" s="68"/>
      <c r="J153" s="68"/>
      <c r="K153" s="68"/>
      <c r="L153" s="68"/>
      <c r="M153" s="68"/>
    </row>
    <row r="154" spans="2:13" ht="21">
      <c r="B154" s="77" t="s">
        <v>195</v>
      </c>
      <c r="D154" s="77"/>
      <c r="E154" s="49"/>
      <c r="F154" s="49"/>
      <c r="G154" s="68">
        <v>-851648651</v>
      </c>
      <c r="H154" s="68"/>
      <c r="I154" s="68">
        <f>-860078560-3005572</f>
        <v>-863084132</v>
      </c>
      <c r="J154" s="68"/>
      <c r="K154" s="68">
        <v>-444564863</v>
      </c>
      <c r="L154" s="68"/>
      <c r="M154" s="63">
        <v>-232969272</v>
      </c>
    </row>
    <row r="155" spans="2:13" ht="21">
      <c r="B155" s="77" t="s">
        <v>43</v>
      </c>
      <c r="D155" s="77"/>
      <c r="E155" s="49"/>
      <c r="F155" s="49"/>
      <c r="G155" s="68">
        <v>-177458434</v>
      </c>
      <c r="H155" s="68"/>
      <c r="I155" s="68">
        <v>-79977627</v>
      </c>
      <c r="J155" s="68"/>
      <c r="K155" s="68">
        <v>-1113408</v>
      </c>
      <c r="L155" s="68"/>
      <c r="M155" s="63">
        <v>2749469</v>
      </c>
    </row>
    <row r="156" spans="2:13" ht="21">
      <c r="B156" s="77" t="s">
        <v>62</v>
      </c>
      <c r="D156" s="77"/>
      <c r="E156" s="49"/>
      <c r="F156" s="49"/>
      <c r="G156" s="68">
        <v>12069598</v>
      </c>
      <c r="H156" s="68"/>
      <c r="I156" s="68">
        <f>-69819006+419695</f>
        <v>-69399311</v>
      </c>
      <c r="J156" s="68"/>
      <c r="K156" s="68">
        <v>-8005357</v>
      </c>
      <c r="L156" s="68"/>
      <c r="M156" s="63">
        <v>-1359108</v>
      </c>
    </row>
    <row r="157" spans="2:13" ht="21">
      <c r="B157" s="77" t="s">
        <v>63</v>
      </c>
      <c r="D157" s="77"/>
      <c r="E157" s="49"/>
      <c r="F157" s="49"/>
      <c r="G157" s="68">
        <v>8856891</v>
      </c>
      <c r="H157" s="68"/>
      <c r="I157" s="68">
        <f>32521773+24987</f>
        <v>32546760</v>
      </c>
      <c r="J157" s="68"/>
      <c r="K157" s="68">
        <v>25339704</v>
      </c>
      <c r="L157" s="68"/>
      <c r="M157" s="63">
        <v>-23641168</v>
      </c>
    </row>
    <row r="158" spans="1:13" ht="21">
      <c r="A158" s="49" t="s">
        <v>64</v>
      </c>
      <c r="G158" s="68"/>
      <c r="H158" s="68"/>
      <c r="I158" s="68"/>
      <c r="J158" s="68"/>
      <c r="K158" s="68"/>
      <c r="L158" s="68"/>
      <c r="M158" s="68"/>
    </row>
    <row r="159" spans="2:13" ht="21">
      <c r="B159" s="77" t="s">
        <v>196</v>
      </c>
      <c r="D159" s="77"/>
      <c r="E159" s="49"/>
      <c r="F159" s="49"/>
      <c r="G159" s="68">
        <v>164250632</v>
      </c>
      <c r="H159" s="68"/>
      <c r="I159" s="68">
        <f>402306352+13373837</f>
        <v>415680189</v>
      </c>
      <c r="J159" s="68"/>
      <c r="K159" s="68">
        <v>39369528</v>
      </c>
      <c r="L159" s="68"/>
      <c r="M159" s="63">
        <v>26599706</v>
      </c>
    </row>
    <row r="160" spans="2:13" ht="21">
      <c r="B160" s="77" t="s">
        <v>44</v>
      </c>
      <c r="D160" s="77"/>
      <c r="E160" s="49"/>
      <c r="F160" s="49"/>
      <c r="G160" s="68">
        <v>2080806887</v>
      </c>
      <c r="H160" s="68"/>
      <c r="I160" s="68">
        <f>252507149+2370800</f>
        <v>254877949</v>
      </c>
      <c r="J160" s="68"/>
      <c r="K160" s="68">
        <v>558209220</v>
      </c>
      <c r="L160" s="68"/>
      <c r="M160" s="63">
        <v>69633075</v>
      </c>
    </row>
    <row r="161" spans="2:13" ht="21">
      <c r="B161" s="77" t="s">
        <v>280</v>
      </c>
      <c r="D161" s="77"/>
      <c r="E161" s="49"/>
      <c r="F161" s="49"/>
      <c r="G161" s="68">
        <v>469211177</v>
      </c>
      <c r="H161" s="68"/>
      <c r="I161" s="68">
        <f>571110604-14748689</f>
        <v>556361915</v>
      </c>
      <c r="J161" s="68"/>
      <c r="K161" s="68">
        <v>113220818</v>
      </c>
      <c r="L161" s="68"/>
      <c r="M161" s="63">
        <f>152092743-11272759</f>
        <v>140819984</v>
      </c>
    </row>
    <row r="162" spans="2:13" ht="21">
      <c r="B162" s="77" t="s">
        <v>6</v>
      </c>
      <c r="D162" s="77"/>
      <c r="E162" s="49"/>
      <c r="F162" s="49"/>
      <c r="G162" s="68">
        <v>-155600687</v>
      </c>
      <c r="H162" s="68"/>
      <c r="I162" s="68">
        <f>-11682730-898944</f>
        <v>-12581674</v>
      </c>
      <c r="J162" s="68"/>
      <c r="K162" s="68">
        <v>-59043269</v>
      </c>
      <c r="L162" s="68"/>
      <c r="M162" s="63">
        <v>-48052853</v>
      </c>
    </row>
    <row r="163" spans="2:13" ht="21">
      <c r="B163" s="77" t="s">
        <v>153</v>
      </c>
      <c r="D163" s="77"/>
      <c r="E163" s="49"/>
      <c r="F163" s="49"/>
      <c r="G163" s="68">
        <v>-34365408</v>
      </c>
      <c r="H163" s="68"/>
      <c r="I163" s="68">
        <v>-60035476</v>
      </c>
      <c r="J163" s="68"/>
      <c r="K163" s="68">
        <v>-7564948</v>
      </c>
      <c r="L163" s="68"/>
      <c r="M163" s="68">
        <v>-22258398</v>
      </c>
    </row>
    <row r="164" spans="2:13" ht="21">
      <c r="B164" s="77" t="s">
        <v>45</v>
      </c>
      <c r="D164" s="77"/>
      <c r="E164" s="49"/>
      <c r="F164" s="49"/>
      <c r="G164" s="66">
        <v>90008231</v>
      </c>
      <c r="H164" s="68"/>
      <c r="I164" s="66">
        <f>-22461112-3895655</f>
        <v>-26356767</v>
      </c>
      <c r="J164" s="68"/>
      <c r="K164" s="66">
        <v>142762288</v>
      </c>
      <c r="L164" s="68"/>
      <c r="M164" s="66">
        <v>-21436583</v>
      </c>
    </row>
    <row r="165" spans="1:13" ht="21">
      <c r="A165" s="49" t="s">
        <v>124</v>
      </c>
      <c r="D165" s="77"/>
      <c r="E165" s="49"/>
      <c r="F165" s="49"/>
      <c r="G165" s="63">
        <f>SUM(G127,G154:G164)</f>
        <v>15524961096</v>
      </c>
      <c r="H165" s="68"/>
      <c r="I165" s="63">
        <f>SUM(I127,I154:I164)</f>
        <v>12767605967</v>
      </c>
      <c r="J165" s="68"/>
      <c r="K165" s="63">
        <f>SUM(K127,K154:K164)</f>
        <v>3385138733</v>
      </c>
      <c r="L165" s="68"/>
      <c r="M165" s="63">
        <f>SUM(M127,M154:M164)</f>
        <v>2398836742</v>
      </c>
    </row>
    <row r="166" spans="2:13" ht="21">
      <c r="B166" s="72" t="s">
        <v>48</v>
      </c>
      <c r="D166" s="77"/>
      <c r="E166" s="49"/>
      <c r="F166" s="49"/>
      <c r="G166" s="63">
        <v>48659354</v>
      </c>
      <c r="H166" s="68"/>
      <c r="I166" s="63">
        <v>84277189</v>
      </c>
      <c r="J166" s="68"/>
      <c r="K166" s="68">
        <v>334973696</v>
      </c>
      <c r="L166" s="68"/>
      <c r="M166" s="68">
        <v>331435069</v>
      </c>
    </row>
    <row r="167" spans="1:13" ht="21">
      <c r="A167" s="72"/>
      <c r="B167" s="72" t="s">
        <v>125</v>
      </c>
      <c r="D167" s="77"/>
      <c r="E167" s="49"/>
      <c r="F167" s="49"/>
      <c r="G167" s="49">
        <v>-831711376</v>
      </c>
      <c r="H167" s="63"/>
      <c r="I167" s="49">
        <v>-908310983</v>
      </c>
      <c r="J167" s="63"/>
      <c r="K167" s="68">
        <v>-917306213</v>
      </c>
      <c r="L167" s="63"/>
      <c r="M167" s="68">
        <v>-977855954</v>
      </c>
    </row>
    <row r="168" spans="1:13" ht="21">
      <c r="A168" s="72"/>
      <c r="B168" s="72" t="s">
        <v>190</v>
      </c>
      <c r="D168" s="77"/>
      <c r="E168" s="49"/>
      <c r="F168" s="49"/>
      <c r="G168" s="68">
        <v>8454141</v>
      </c>
      <c r="H168" s="63"/>
      <c r="I168" s="68">
        <v>11786111</v>
      </c>
      <c r="J168" s="63"/>
      <c r="K168" s="68">
        <v>0</v>
      </c>
      <c r="L168" s="63"/>
      <c r="M168" s="68">
        <v>0</v>
      </c>
    </row>
    <row r="169" spans="1:13" ht="21">
      <c r="A169" s="72"/>
      <c r="B169" s="72" t="s">
        <v>285</v>
      </c>
      <c r="D169" s="77"/>
      <c r="E169" s="49"/>
      <c r="F169" s="49"/>
      <c r="G169" s="66">
        <v>-1884710186</v>
      </c>
      <c r="H169" s="68"/>
      <c r="I169" s="66">
        <v>-1551935419</v>
      </c>
      <c r="J169" s="68"/>
      <c r="K169" s="68">
        <v>-299619963</v>
      </c>
      <c r="L169" s="68"/>
      <c r="M169" s="68">
        <v>-161506078</v>
      </c>
    </row>
    <row r="170" spans="1:13" ht="21">
      <c r="A170" s="54" t="s">
        <v>146</v>
      </c>
      <c r="G170" s="67">
        <f>SUM(G165:G169)</f>
        <v>12865653029</v>
      </c>
      <c r="H170" s="68"/>
      <c r="I170" s="67">
        <f>SUM(I165:I169)</f>
        <v>10403422865</v>
      </c>
      <c r="J170" s="68"/>
      <c r="K170" s="67">
        <f>SUM(K165:K169)</f>
        <v>2503186253</v>
      </c>
      <c r="L170" s="63"/>
      <c r="M170" s="67">
        <f>SUM(M165:M169)</f>
        <v>1590909779</v>
      </c>
    </row>
    <row r="171" spans="1:13" ht="21">
      <c r="A171" s="54"/>
      <c r="G171" s="63"/>
      <c r="H171" s="68"/>
      <c r="I171" s="63"/>
      <c r="J171" s="68"/>
      <c r="K171" s="63"/>
      <c r="L171" s="63"/>
      <c r="M171" s="63"/>
    </row>
    <row r="172" spans="1:13" ht="21">
      <c r="A172" s="49" t="s">
        <v>40</v>
      </c>
      <c r="G172" s="63"/>
      <c r="H172" s="68"/>
      <c r="I172" s="63"/>
      <c r="J172" s="68"/>
      <c r="K172" s="63"/>
      <c r="L172" s="63"/>
      <c r="M172" s="63"/>
    </row>
    <row r="173" spans="7:13" ht="21">
      <c r="G173" s="63"/>
      <c r="H173" s="68"/>
      <c r="I173" s="63"/>
      <c r="J173" s="68"/>
      <c r="K173" s="63"/>
      <c r="L173" s="63"/>
      <c r="M173" s="63"/>
    </row>
    <row r="174" spans="7:13" ht="21">
      <c r="G174" s="63"/>
      <c r="H174" s="68"/>
      <c r="I174" s="63"/>
      <c r="J174" s="68"/>
      <c r="K174" s="63"/>
      <c r="L174" s="63"/>
      <c r="M174" s="63"/>
    </row>
    <row r="175" spans="7:13" ht="21">
      <c r="G175" s="63"/>
      <c r="H175" s="68"/>
      <c r="I175" s="63"/>
      <c r="J175" s="68"/>
      <c r="K175" s="63"/>
      <c r="L175" s="63"/>
      <c r="M175" s="63"/>
    </row>
    <row r="176" spans="7:13" ht="21">
      <c r="G176" s="63"/>
      <c r="H176" s="68"/>
      <c r="I176" s="63"/>
      <c r="J176" s="68"/>
      <c r="K176" s="63"/>
      <c r="L176" s="63"/>
      <c r="M176" s="63"/>
    </row>
    <row r="177" spans="7:13" ht="21">
      <c r="G177" s="63"/>
      <c r="H177" s="68"/>
      <c r="I177" s="63"/>
      <c r="J177" s="68"/>
      <c r="K177" s="63"/>
      <c r="L177" s="63"/>
      <c r="M177" s="63"/>
    </row>
    <row r="178" spans="7:13" ht="21">
      <c r="G178" s="63"/>
      <c r="H178" s="68"/>
      <c r="I178" s="63"/>
      <c r="J178" s="68"/>
      <c r="K178" s="63"/>
      <c r="L178" s="63"/>
      <c r="M178" s="63"/>
    </row>
    <row r="179" spans="7:13" ht="21">
      <c r="G179" s="63"/>
      <c r="H179" s="68"/>
      <c r="I179" s="63"/>
      <c r="J179" s="68"/>
      <c r="K179" s="63"/>
      <c r="L179" s="63"/>
      <c r="M179" s="63"/>
    </row>
    <row r="180" spans="7:13" ht="21">
      <c r="G180" s="63"/>
      <c r="H180" s="68"/>
      <c r="I180" s="63"/>
      <c r="J180" s="68"/>
      <c r="K180" s="63"/>
      <c r="L180" s="63"/>
      <c r="M180" s="63"/>
    </row>
    <row r="181" spans="7:13" ht="21">
      <c r="G181" s="63"/>
      <c r="H181" s="68"/>
      <c r="I181" s="63"/>
      <c r="J181" s="68"/>
      <c r="K181" s="63"/>
      <c r="L181" s="63"/>
      <c r="M181" s="63"/>
    </row>
    <row r="182" spans="7:13" ht="21">
      <c r="G182" s="63"/>
      <c r="H182" s="68"/>
      <c r="I182" s="63"/>
      <c r="J182" s="68"/>
      <c r="K182" s="63"/>
      <c r="L182" s="63"/>
      <c r="M182" s="63"/>
    </row>
    <row r="183" spans="7:13" ht="21">
      <c r="G183" s="63"/>
      <c r="H183" s="68"/>
      <c r="I183" s="63"/>
      <c r="J183" s="68"/>
      <c r="K183" s="63"/>
      <c r="L183" s="63"/>
      <c r="M183" s="63"/>
    </row>
    <row r="184" spans="7:13" ht="21">
      <c r="G184" s="63"/>
      <c r="H184" s="68"/>
      <c r="I184" s="63"/>
      <c r="J184" s="68"/>
      <c r="K184" s="63"/>
      <c r="L184" s="63"/>
      <c r="M184" s="63"/>
    </row>
    <row r="185" spans="7:13" ht="21">
      <c r="G185" s="63"/>
      <c r="H185" s="68"/>
      <c r="I185" s="63"/>
      <c r="J185" s="68"/>
      <c r="K185" s="63"/>
      <c r="L185" s="63"/>
      <c r="M185" s="63"/>
    </row>
    <row r="186" spans="7:13" ht="21">
      <c r="G186" s="63"/>
      <c r="H186" s="68"/>
      <c r="I186" s="63"/>
      <c r="J186" s="68"/>
      <c r="K186" s="63"/>
      <c r="L186" s="63"/>
      <c r="M186" s="63"/>
    </row>
    <row r="187" spans="7:13" ht="21">
      <c r="G187" s="63"/>
      <c r="H187" s="68"/>
      <c r="I187" s="63"/>
      <c r="J187" s="68"/>
      <c r="K187" s="63"/>
      <c r="L187" s="63"/>
      <c r="M187" s="63"/>
    </row>
    <row r="188" spans="7:13" ht="21">
      <c r="G188" s="63"/>
      <c r="H188" s="68"/>
      <c r="I188" s="63"/>
      <c r="J188" s="68"/>
      <c r="K188" s="63"/>
      <c r="L188" s="63"/>
      <c r="M188" s="63"/>
    </row>
    <row r="189" spans="7:13" ht="21">
      <c r="G189" s="63"/>
      <c r="H189" s="68"/>
      <c r="I189" s="63"/>
      <c r="J189" s="68"/>
      <c r="K189" s="63"/>
      <c r="L189" s="63"/>
      <c r="M189" s="63"/>
    </row>
    <row r="190" spans="7:13" ht="21">
      <c r="G190" s="63"/>
      <c r="H190" s="68"/>
      <c r="I190" s="63"/>
      <c r="J190" s="68"/>
      <c r="K190" s="63"/>
      <c r="L190" s="63"/>
      <c r="M190" s="63"/>
    </row>
    <row r="191" spans="7:13" ht="21">
      <c r="G191" s="63"/>
      <c r="H191" s="68"/>
      <c r="I191" s="63"/>
      <c r="J191" s="68"/>
      <c r="K191" s="63"/>
      <c r="L191" s="63"/>
      <c r="M191" s="63"/>
    </row>
    <row r="192" spans="7:13" ht="21">
      <c r="G192" s="63"/>
      <c r="H192" s="68"/>
      <c r="I192" s="63"/>
      <c r="J192" s="68"/>
      <c r="K192" s="63"/>
      <c r="L192" s="63"/>
      <c r="M192" s="63"/>
    </row>
    <row r="193" spans="7:13" ht="21">
      <c r="G193" s="63"/>
      <c r="H193" s="68"/>
      <c r="I193" s="63"/>
      <c r="J193" s="68"/>
      <c r="K193" s="63"/>
      <c r="L193" s="63"/>
      <c r="M193" s="63"/>
    </row>
    <row r="194" spans="7:13" ht="21">
      <c r="G194" s="63"/>
      <c r="H194" s="68"/>
      <c r="I194" s="63"/>
      <c r="J194" s="68"/>
      <c r="K194" s="63"/>
      <c r="L194" s="63"/>
      <c r="M194" s="63"/>
    </row>
    <row r="195" spans="5:15" s="106" customFormat="1" ht="27">
      <c r="E195" s="51"/>
      <c r="F195" s="109"/>
      <c r="G195" s="112"/>
      <c r="H195" s="113"/>
      <c r="I195" s="112"/>
      <c r="J195" s="113"/>
      <c r="K195" s="112"/>
      <c r="L195" s="112"/>
      <c r="M195" s="194">
        <v>10</v>
      </c>
      <c r="O195" s="49"/>
    </row>
    <row r="196" spans="1:13" ht="21">
      <c r="A196" s="48" t="s">
        <v>41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</row>
    <row r="197" spans="1:13" ht="21">
      <c r="A197" s="48" t="s">
        <v>177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</row>
    <row r="198" spans="1:13" ht="21">
      <c r="A198" s="48" t="s">
        <v>289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</row>
    <row r="199" spans="3:13" ht="21">
      <c r="C199" s="83"/>
      <c r="D199" s="83"/>
      <c r="E199" s="83"/>
      <c r="F199" s="84"/>
      <c r="G199" s="83"/>
      <c r="H199" s="83"/>
      <c r="I199" s="83"/>
      <c r="J199" s="83"/>
      <c r="M199" s="82" t="s">
        <v>261</v>
      </c>
    </row>
    <row r="200" spans="7:15" s="54" customFormat="1" ht="21">
      <c r="G200" s="197" t="s">
        <v>33</v>
      </c>
      <c r="H200" s="197"/>
      <c r="I200" s="197"/>
      <c r="J200" s="60"/>
      <c r="K200" s="197" t="s">
        <v>105</v>
      </c>
      <c r="L200" s="197"/>
      <c r="M200" s="197"/>
      <c r="N200" s="197"/>
      <c r="O200" s="49"/>
    </row>
    <row r="201" spans="5:13" ht="21">
      <c r="E201" s="56"/>
      <c r="F201" s="49"/>
      <c r="G201" s="85">
        <v>2558</v>
      </c>
      <c r="H201" s="73"/>
      <c r="I201" s="85">
        <v>2557</v>
      </c>
      <c r="J201" s="58"/>
      <c r="K201" s="85">
        <v>2558</v>
      </c>
      <c r="L201" s="73"/>
      <c r="M201" s="85">
        <v>2557</v>
      </c>
    </row>
    <row r="202" spans="5:13" ht="21">
      <c r="E202" s="56"/>
      <c r="F202" s="49"/>
      <c r="G202" s="73"/>
      <c r="H202" s="73"/>
      <c r="I202" s="73" t="s">
        <v>293</v>
      </c>
      <c r="J202" s="58"/>
      <c r="K202" s="73"/>
      <c r="L202" s="73"/>
      <c r="M202" s="73" t="s">
        <v>293</v>
      </c>
    </row>
    <row r="203" spans="1:15" ht="23.25">
      <c r="A203" s="54" t="s">
        <v>16</v>
      </c>
      <c r="I203" s="52"/>
      <c r="O203" s="106"/>
    </row>
    <row r="204" spans="1:14" ht="21">
      <c r="A204" s="77" t="s">
        <v>269</v>
      </c>
      <c r="C204" s="77"/>
      <c r="D204" s="77"/>
      <c r="E204" s="49"/>
      <c r="F204" s="49"/>
      <c r="G204" s="68">
        <v>1849337406</v>
      </c>
      <c r="H204" s="68"/>
      <c r="I204" s="68">
        <v>-1757242102</v>
      </c>
      <c r="J204" s="68"/>
      <c r="K204" s="68">
        <v>1581938905</v>
      </c>
      <c r="L204" s="68"/>
      <c r="M204" s="68">
        <v>-1583278960</v>
      </c>
      <c r="N204" s="54"/>
    </row>
    <row r="205" spans="1:14" ht="21">
      <c r="A205" s="77" t="s">
        <v>316</v>
      </c>
      <c r="C205" s="77"/>
      <c r="D205" s="77"/>
      <c r="E205" s="49"/>
      <c r="F205" s="49"/>
      <c r="G205" s="68">
        <v>-32181995</v>
      </c>
      <c r="H205" s="68"/>
      <c r="I205" s="68">
        <v>-8841763</v>
      </c>
      <c r="J205" s="68"/>
      <c r="K205" s="68">
        <v>0</v>
      </c>
      <c r="L205" s="68"/>
      <c r="M205" s="68">
        <v>0</v>
      </c>
      <c r="N205" s="54"/>
    </row>
    <row r="206" spans="1:14" ht="21">
      <c r="A206" s="77" t="s">
        <v>317</v>
      </c>
      <c r="C206" s="77"/>
      <c r="D206" s="77"/>
      <c r="E206" s="49"/>
      <c r="F206" s="49"/>
      <c r="G206" s="68">
        <v>0</v>
      </c>
      <c r="H206" s="68"/>
      <c r="I206" s="68">
        <v>10418441</v>
      </c>
      <c r="J206" s="68"/>
      <c r="K206" s="68">
        <v>0</v>
      </c>
      <c r="L206" s="68"/>
      <c r="M206" s="68">
        <v>0</v>
      </c>
      <c r="N206" s="54"/>
    </row>
    <row r="207" spans="1:14" ht="21">
      <c r="A207" s="77" t="s">
        <v>110</v>
      </c>
      <c r="C207" s="77"/>
      <c r="D207" s="77"/>
      <c r="E207" s="49"/>
      <c r="F207" s="49"/>
      <c r="G207" s="68">
        <v>816884560</v>
      </c>
      <c r="H207" s="68"/>
      <c r="I207" s="68">
        <v>609954463</v>
      </c>
      <c r="J207" s="68"/>
      <c r="K207" s="68">
        <v>3372145263</v>
      </c>
      <c r="L207" s="68"/>
      <c r="M207" s="68">
        <v>2380502301</v>
      </c>
      <c r="N207" s="54"/>
    </row>
    <row r="208" spans="1:13" ht="21">
      <c r="A208" s="77" t="s">
        <v>318</v>
      </c>
      <c r="C208" s="77"/>
      <c r="D208" s="77"/>
      <c r="E208" s="49"/>
      <c r="F208" s="49"/>
      <c r="G208" s="68">
        <v>112847900</v>
      </c>
      <c r="H208" s="68"/>
      <c r="I208" s="68">
        <v>0</v>
      </c>
      <c r="J208" s="68"/>
      <c r="K208" s="68">
        <v>0</v>
      </c>
      <c r="L208" s="68"/>
      <c r="M208" s="68">
        <v>0</v>
      </c>
    </row>
    <row r="209" spans="1:13" ht="21">
      <c r="A209" s="77" t="s">
        <v>319</v>
      </c>
      <c r="C209" s="77"/>
      <c r="D209" s="77"/>
      <c r="E209" s="49"/>
      <c r="F209" s="49"/>
      <c r="G209" s="68">
        <v>25000000</v>
      </c>
      <c r="H209" s="68"/>
      <c r="I209" s="68">
        <v>0</v>
      </c>
      <c r="J209" s="68"/>
      <c r="K209" s="68">
        <v>0</v>
      </c>
      <c r="L209" s="68"/>
      <c r="M209" s="68">
        <v>0</v>
      </c>
    </row>
    <row r="210" spans="1:15" ht="21">
      <c r="A210" s="77" t="s">
        <v>187</v>
      </c>
      <c r="C210" s="77"/>
      <c r="D210" s="77"/>
      <c r="E210" s="49"/>
      <c r="F210" s="49"/>
      <c r="G210" s="68">
        <v>-1684535404</v>
      </c>
      <c r="H210" s="68"/>
      <c r="I210" s="68">
        <v>-7449927544</v>
      </c>
      <c r="J210" s="68"/>
      <c r="K210" s="68">
        <v>-2513306522</v>
      </c>
      <c r="L210" s="68"/>
      <c r="M210" s="68">
        <v>-8604684513</v>
      </c>
      <c r="O210" s="54"/>
    </row>
    <row r="211" spans="1:13" ht="21">
      <c r="A211" s="77" t="s">
        <v>197</v>
      </c>
      <c r="C211" s="77"/>
      <c r="D211" s="77"/>
      <c r="E211" s="49"/>
      <c r="F211" s="49"/>
      <c r="G211" s="68">
        <v>-2128399</v>
      </c>
      <c r="H211" s="68"/>
      <c r="I211" s="68">
        <v>-187250</v>
      </c>
      <c r="J211" s="68"/>
      <c r="K211" s="68">
        <v>-2128399</v>
      </c>
      <c r="L211" s="68"/>
      <c r="M211" s="68">
        <v>-187250</v>
      </c>
    </row>
    <row r="212" spans="1:13" ht="21">
      <c r="A212" s="77" t="s">
        <v>320</v>
      </c>
      <c r="C212" s="77"/>
      <c r="D212" s="77"/>
      <c r="E212" s="49"/>
      <c r="F212" s="49"/>
      <c r="G212" s="68">
        <v>71927319</v>
      </c>
      <c r="H212" s="68"/>
      <c r="I212" s="68">
        <v>44794515</v>
      </c>
      <c r="J212" s="68"/>
      <c r="K212" s="68">
        <v>12009217</v>
      </c>
      <c r="L212" s="68"/>
      <c r="M212" s="68">
        <v>9426827</v>
      </c>
    </row>
    <row r="213" spans="1:13" ht="21">
      <c r="A213" s="77" t="s">
        <v>321</v>
      </c>
      <c r="C213" s="77"/>
      <c r="D213" s="77"/>
      <c r="E213" s="49"/>
      <c r="F213" s="49"/>
      <c r="G213" s="68">
        <v>0</v>
      </c>
      <c r="H213" s="68"/>
      <c r="I213" s="68">
        <v>399157000</v>
      </c>
      <c r="J213" s="68"/>
      <c r="K213" s="68">
        <v>0</v>
      </c>
      <c r="L213" s="68"/>
      <c r="M213" s="68">
        <v>399157000</v>
      </c>
    </row>
    <row r="214" spans="1:13" ht="21">
      <c r="A214" s="77" t="s">
        <v>127</v>
      </c>
      <c r="C214" s="77"/>
      <c r="D214" s="77"/>
      <c r="E214" s="49"/>
      <c r="F214" s="49"/>
      <c r="G214" s="68">
        <v>-5976203862</v>
      </c>
      <c r="H214" s="68"/>
      <c r="I214" s="68">
        <f>-7797938001-554547</f>
        <v>-7798492548</v>
      </c>
      <c r="J214" s="68"/>
      <c r="K214" s="68">
        <v>-1110600462</v>
      </c>
      <c r="L214" s="68"/>
      <c r="M214" s="68">
        <v>-1165041195</v>
      </c>
    </row>
    <row r="215" spans="1:13" ht="21">
      <c r="A215" s="77" t="s">
        <v>188</v>
      </c>
      <c r="C215" s="77"/>
      <c r="D215" s="77"/>
      <c r="E215" s="49"/>
      <c r="F215" s="49"/>
      <c r="G215" s="68">
        <v>-3000000</v>
      </c>
      <c r="H215" s="68"/>
      <c r="I215" s="68">
        <v>-19453037</v>
      </c>
      <c r="J215" s="68"/>
      <c r="K215" s="68">
        <v>0</v>
      </c>
      <c r="L215" s="68"/>
      <c r="M215" s="68">
        <v>0</v>
      </c>
    </row>
    <row r="216" spans="1:13" ht="21">
      <c r="A216" s="77" t="s">
        <v>322</v>
      </c>
      <c r="C216" s="77"/>
      <c r="D216" s="77"/>
      <c r="E216" s="49"/>
      <c r="F216" s="49"/>
      <c r="G216" s="68">
        <v>0</v>
      </c>
      <c r="H216" s="68"/>
      <c r="I216" s="68">
        <v>0</v>
      </c>
      <c r="J216" s="68"/>
      <c r="K216" s="68">
        <v>428770408</v>
      </c>
      <c r="L216" s="68"/>
      <c r="M216" s="68">
        <v>-842991036</v>
      </c>
    </row>
    <row r="217" spans="1:13" ht="21.75" customHeight="1">
      <c r="A217" s="77" t="s">
        <v>191</v>
      </c>
      <c r="C217" s="77"/>
      <c r="D217" s="77"/>
      <c r="E217" s="49"/>
      <c r="F217" s="49"/>
      <c r="G217" s="63">
        <v>0</v>
      </c>
      <c r="H217" s="68"/>
      <c r="I217" s="63">
        <v>0</v>
      </c>
      <c r="J217" s="68"/>
      <c r="K217" s="68">
        <v>-1180710000</v>
      </c>
      <c r="L217" s="68"/>
      <c r="M217" s="68">
        <v>-997090150</v>
      </c>
    </row>
    <row r="218" spans="1:13" ht="21">
      <c r="A218" s="77" t="s">
        <v>132</v>
      </c>
      <c r="C218" s="77"/>
      <c r="D218" s="77"/>
      <c r="E218" s="49"/>
      <c r="F218" s="49"/>
      <c r="G218" s="68">
        <v>0</v>
      </c>
      <c r="H218" s="68"/>
      <c r="I218" s="68">
        <v>0</v>
      </c>
      <c r="J218" s="68"/>
      <c r="K218" s="68">
        <v>811608800</v>
      </c>
      <c r="L218" s="68"/>
      <c r="M218" s="68">
        <v>889898368</v>
      </c>
    </row>
    <row r="219" spans="1:13" ht="21">
      <c r="A219" s="77" t="s">
        <v>192</v>
      </c>
      <c r="C219" s="77"/>
      <c r="D219" s="77"/>
      <c r="E219" s="49"/>
      <c r="F219" s="49"/>
      <c r="G219" s="68">
        <v>-360811236</v>
      </c>
      <c r="H219" s="63"/>
      <c r="I219" s="68">
        <v>-186540669</v>
      </c>
      <c r="J219" s="63"/>
      <c r="K219" s="68">
        <v>-135541661</v>
      </c>
      <c r="L219" s="63"/>
      <c r="M219" s="68">
        <v>-72158558</v>
      </c>
    </row>
    <row r="220" spans="1:13" ht="21">
      <c r="A220" s="54" t="s">
        <v>323</v>
      </c>
      <c r="G220" s="67">
        <f>SUM(G204:G219)</f>
        <v>-5182863711</v>
      </c>
      <c r="H220" s="68"/>
      <c r="I220" s="67">
        <f>SUM(I204:I219)</f>
        <v>-16156360494</v>
      </c>
      <c r="J220" s="68"/>
      <c r="K220" s="67">
        <f>SUM(K204:K219)</f>
        <v>1264185549</v>
      </c>
      <c r="L220" s="68"/>
      <c r="M220" s="67">
        <f>SUM(M204:M219)</f>
        <v>-9586447166</v>
      </c>
    </row>
    <row r="221" spans="7:13" ht="21">
      <c r="G221" s="63"/>
      <c r="H221" s="68"/>
      <c r="I221" s="63"/>
      <c r="J221" s="68"/>
      <c r="K221" s="63"/>
      <c r="L221" s="63"/>
      <c r="M221" s="63"/>
    </row>
    <row r="222" spans="1:13" ht="21">
      <c r="A222" s="49" t="s">
        <v>40</v>
      </c>
      <c r="G222" s="63"/>
      <c r="H222" s="68"/>
      <c r="I222" s="63"/>
      <c r="J222" s="68"/>
      <c r="K222" s="63"/>
      <c r="L222" s="63"/>
      <c r="M222" s="63"/>
    </row>
    <row r="223" spans="7:13" ht="21">
      <c r="G223" s="63"/>
      <c r="H223" s="68"/>
      <c r="I223" s="63"/>
      <c r="J223" s="68"/>
      <c r="K223" s="63"/>
      <c r="L223" s="63"/>
      <c r="M223" s="63"/>
    </row>
    <row r="224" spans="7:13" ht="21">
      <c r="G224" s="63"/>
      <c r="H224" s="68"/>
      <c r="I224" s="63"/>
      <c r="J224" s="68"/>
      <c r="K224" s="63"/>
      <c r="L224" s="63"/>
      <c r="M224" s="63"/>
    </row>
    <row r="225" spans="7:13" ht="21">
      <c r="G225" s="63"/>
      <c r="H225" s="68"/>
      <c r="I225" s="63"/>
      <c r="J225" s="68"/>
      <c r="K225" s="63"/>
      <c r="L225" s="63"/>
      <c r="M225" s="63"/>
    </row>
    <row r="226" spans="7:13" ht="21">
      <c r="G226" s="63"/>
      <c r="H226" s="68"/>
      <c r="I226" s="63"/>
      <c r="J226" s="68"/>
      <c r="K226" s="63"/>
      <c r="L226" s="63"/>
      <c r="M226" s="63"/>
    </row>
    <row r="227" spans="7:13" ht="21">
      <c r="G227" s="63"/>
      <c r="H227" s="68"/>
      <c r="I227" s="63"/>
      <c r="J227" s="68"/>
      <c r="K227" s="63"/>
      <c r="L227" s="63"/>
      <c r="M227" s="63"/>
    </row>
    <row r="228" spans="7:13" ht="21">
      <c r="G228" s="63"/>
      <c r="H228" s="68"/>
      <c r="I228" s="63"/>
      <c r="J228" s="68"/>
      <c r="K228" s="63"/>
      <c r="L228" s="63"/>
      <c r="M228" s="63"/>
    </row>
    <row r="229" spans="7:13" ht="21">
      <c r="G229" s="63"/>
      <c r="H229" s="68"/>
      <c r="I229" s="63"/>
      <c r="J229" s="68"/>
      <c r="K229" s="63"/>
      <c r="L229" s="63"/>
      <c r="M229" s="63"/>
    </row>
    <row r="230" spans="7:13" ht="21">
      <c r="G230" s="63"/>
      <c r="H230" s="68"/>
      <c r="I230" s="63"/>
      <c r="J230" s="68"/>
      <c r="K230" s="63"/>
      <c r="L230" s="63"/>
      <c r="M230" s="63"/>
    </row>
    <row r="231" spans="7:13" ht="21">
      <c r="G231" s="63"/>
      <c r="H231" s="68"/>
      <c r="I231" s="63"/>
      <c r="J231" s="68"/>
      <c r="K231" s="63"/>
      <c r="L231" s="63"/>
      <c r="M231" s="63"/>
    </row>
    <row r="232" spans="7:13" ht="21">
      <c r="G232" s="63"/>
      <c r="H232" s="68"/>
      <c r="I232" s="63"/>
      <c r="J232" s="68"/>
      <c r="K232" s="63"/>
      <c r="L232" s="63"/>
      <c r="M232" s="63"/>
    </row>
    <row r="233" spans="7:13" ht="21">
      <c r="G233" s="63"/>
      <c r="H233" s="68"/>
      <c r="I233" s="63"/>
      <c r="J233" s="68"/>
      <c r="K233" s="63"/>
      <c r="L233" s="63"/>
      <c r="M233" s="63"/>
    </row>
    <row r="234" spans="7:13" ht="21">
      <c r="G234" s="63"/>
      <c r="H234" s="68"/>
      <c r="I234" s="63"/>
      <c r="J234" s="68"/>
      <c r="K234" s="63"/>
      <c r="L234" s="63"/>
      <c r="M234" s="63"/>
    </row>
    <row r="235" spans="7:13" ht="21">
      <c r="G235" s="63"/>
      <c r="H235" s="68"/>
      <c r="I235" s="63"/>
      <c r="J235" s="68"/>
      <c r="K235" s="63"/>
      <c r="L235" s="63"/>
      <c r="M235" s="63"/>
    </row>
    <row r="236" spans="7:13" ht="21">
      <c r="G236" s="63"/>
      <c r="H236" s="68"/>
      <c r="I236" s="63"/>
      <c r="J236" s="68"/>
      <c r="K236" s="63"/>
      <c r="L236" s="63"/>
      <c r="M236" s="63"/>
    </row>
    <row r="237" spans="7:13" ht="21">
      <c r="G237" s="63"/>
      <c r="H237" s="68"/>
      <c r="I237" s="63"/>
      <c r="J237" s="68"/>
      <c r="K237" s="63"/>
      <c r="L237" s="63"/>
      <c r="M237" s="63"/>
    </row>
    <row r="238" spans="7:13" ht="21">
      <c r="G238" s="63"/>
      <c r="H238" s="68"/>
      <c r="I238" s="63"/>
      <c r="J238" s="68"/>
      <c r="K238" s="63"/>
      <c r="L238" s="63"/>
      <c r="M238" s="63"/>
    </row>
    <row r="239" spans="7:13" ht="21">
      <c r="G239" s="63"/>
      <c r="H239" s="68"/>
      <c r="I239" s="63"/>
      <c r="J239" s="68"/>
      <c r="K239" s="63"/>
      <c r="L239" s="63"/>
      <c r="M239" s="63"/>
    </row>
    <row r="240" spans="7:13" ht="21">
      <c r="G240" s="63"/>
      <c r="H240" s="68"/>
      <c r="I240" s="63"/>
      <c r="J240" s="68"/>
      <c r="K240" s="63"/>
      <c r="L240" s="63"/>
      <c r="M240" s="63"/>
    </row>
    <row r="241" spans="7:13" ht="21">
      <c r="G241" s="63"/>
      <c r="H241" s="68"/>
      <c r="I241" s="63"/>
      <c r="J241" s="68"/>
      <c r="K241" s="63"/>
      <c r="L241" s="63"/>
      <c r="M241" s="63"/>
    </row>
    <row r="242" spans="7:13" ht="21">
      <c r="G242" s="63"/>
      <c r="H242" s="68"/>
      <c r="I242" s="63"/>
      <c r="J242" s="68"/>
      <c r="K242" s="63"/>
      <c r="L242" s="63"/>
      <c r="M242" s="63"/>
    </row>
    <row r="243" spans="7:13" ht="21">
      <c r="G243" s="63"/>
      <c r="H243" s="68"/>
      <c r="I243" s="63"/>
      <c r="J243" s="68"/>
      <c r="K243" s="63"/>
      <c r="L243" s="63"/>
      <c r="M243" s="63"/>
    </row>
    <row r="244" spans="7:13" ht="21">
      <c r="G244" s="63"/>
      <c r="H244" s="68"/>
      <c r="I244" s="63"/>
      <c r="J244" s="68"/>
      <c r="K244" s="63"/>
      <c r="L244" s="63"/>
      <c r="M244" s="63"/>
    </row>
    <row r="245" spans="5:15" s="106" customFormat="1" ht="27">
      <c r="E245" s="51"/>
      <c r="F245" s="109"/>
      <c r="G245" s="112"/>
      <c r="H245" s="113"/>
      <c r="I245" s="112"/>
      <c r="J245" s="113"/>
      <c r="K245" s="112"/>
      <c r="L245" s="112"/>
      <c r="M245" s="194">
        <v>11</v>
      </c>
      <c r="O245" s="49"/>
    </row>
    <row r="246" spans="1:13" ht="21">
      <c r="A246" s="48" t="s">
        <v>41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</row>
    <row r="247" spans="1:13" ht="21">
      <c r="A247" s="48" t="s">
        <v>177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</row>
    <row r="248" spans="1:13" ht="21">
      <c r="A248" s="48" t="s">
        <v>289</v>
      </c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</row>
    <row r="249" spans="3:13" ht="21">
      <c r="C249" s="83"/>
      <c r="D249" s="83"/>
      <c r="E249" s="83"/>
      <c r="F249" s="84"/>
      <c r="G249" s="83"/>
      <c r="H249" s="83"/>
      <c r="I249" s="83"/>
      <c r="J249" s="83"/>
      <c r="M249" s="82" t="s">
        <v>261</v>
      </c>
    </row>
    <row r="250" spans="7:15" s="54" customFormat="1" ht="21">
      <c r="G250" s="197" t="s">
        <v>33</v>
      </c>
      <c r="H250" s="197"/>
      <c r="I250" s="197"/>
      <c r="J250" s="60"/>
      <c r="K250" s="197" t="s">
        <v>105</v>
      </c>
      <c r="L250" s="197"/>
      <c r="M250" s="197"/>
      <c r="N250" s="197"/>
      <c r="O250" s="49"/>
    </row>
    <row r="251" spans="5:13" ht="21">
      <c r="E251" s="56"/>
      <c r="F251" s="49"/>
      <c r="G251" s="85">
        <v>2558</v>
      </c>
      <c r="H251" s="73"/>
      <c r="I251" s="85">
        <v>2557</v>
      </c>
      <c r="J251" s="58"/>
      <c r="K251" s="85">
        <v>2558</v>
      </c>
      <c r="L251" s="73"/>
      <c r="M251" s="85">
        <v>2557</v>
      </c>
    </row>
    <row r="252" spans="5:13" ht="21">
      <c r="E252" s="56"/>
      <c r="F252" s="49"/>
      <c r="G252" s="73"/>
      <c r="H252" s="73"/>
      <c r="I252" s="73" t="s">
        <v>293</v>
      </c>
      <c r="J252" s="58"/>
      <c r="K252" s="73"/>
      <c r="L252" s="73"/>
      <c r="M252" s="73" t="s">
        <v>293</v>
      </c>
    </row>
    <row r="253" spans="1:15" ht="23.25">
      <c r="A253" s="54" t="s">
        <v>214</v>
      </c>
      <c r="G253" s="68"/>
      <c r="H253" s="68"/>
      <c r="I253" s="68"/>
      <c r="J253" s="68"/>
      <c r="K253" s="68"/>
      <c r="L253" s="68"/>
      <c r="M253" s="68"/>
      <c r="O253" s="106"/>
    </row>
    <row r="254" spans="1:15" ht="23.25">
      <c r="A254" s="77" t="s">
        <v>284</v>
      </c>
      <c r="G254" s="68">
        <v>9000000</v>
      </c>
      <c r="H254" s="68"/>
      <c r="I254" s="68">
        <v>17500000</v>
      </c>
      <c r="J254" s="68"/>
      <c r="K254" s="68">
        <v>0</v>
      </c>
      <c r="L254" s="68"/>
      <c r="M254" s="68">
        <v>0</v>
      </c>
      <c r="O254" s="106"/>
    </row>
    <row r="255" spans="1:14" ht="21">
      <c r="A255" s="77" t="s">
        <v>270</v>
      </c>
      <c r="C255" s="77"/>
      <c r="D255" s="77"/>
      <c r="E255" s="49"/>
      <c r="F255" s="49"/>
      <c r="G255" s="63">
        <v>0</v>
      </c>
      <c r="H255" s="68"/>
      <c r="I255" s="63">
        <v>-53762425</v>
      </c>
      <c r="J255" s="68"/>
      <c r="K255" s="63">
        <v>3600295038</v>
      </c>
      <c r="L255" s="68"/>
      <c r="M255" s="63">
        <v>1776601849</v>
      </c>
      <c r="N255" s="77"/>
    </row>
    <row r="256" spans="1:14" ht="21">
      <c r="A256" s="49" t="s">
        <v>230</v>
      </c>
      <c r="C256" s="77"/>
      <c r="D256" s="77"/>
      <c r="E256" s="49"/>
      <c r="F256" s="49"/>
      <c r="G256" s="63"/>
      <c r="H256" s="68"/>
      <c r="I256" s="63"/>
      <c r="J256" s="68"/>
      <c r="K256" s="63"/>
      <c r="L256" s="68"/>
      <c r="M256" s="63"/>
      <c r="N256" s="77"/>
    </row>
    <row r="257" spans="1:13" ht="21">
      <c r="A257" s="49" t="s">
        <v>215</v>
      </c>
      <c r="G257" s="68">
        <v>8955244748</v>
      </c>
      <c r="H257" s="68"/>
      <c r="I257" s="68">
        <v>5303020895</v>
      </c>
      <c r="J257" s="68"/>
      <c r="K257" s="63">
        <v>8900000000</v>
      </c>
      <c r="L257" s="68"/>
      <c r="M257" s="63">
        <v>5300000000</v>
      </c>
    </row>
    <row r="258" spans="1:13" ht="21">
      <c r="A258" s="49" t="s">
        <v>231</v>
      </c>
      <c r="G258" s="68"/>
      <c r="H258" s="68"/>
      <c r="I258" s="68"/>
      <c r="J258" s="68"/>
      <c r="K258" s="63"/>
      <c r="L258" s="68"/>
      <c r="M258" s="63"/>
    </row>
    <row r="259" spans="1:13" ht="21">
      <c r="A259" s="49" t="s">
        <v>215</v>
      </c>
      <c r="G259" s="68">
        <v>-8903020895</v>
      </c>
      <c r="H259" s="68"/>
      <c r="I259" s="68">
        <v>-5546702887</v>
      </c>
      <c r="J259" s="68"/>
      <c r="K259" s="63">
        <v>-8900000000</v>
      </c>
      <c r="L259" s="68"/>
      <c r="M259" s="63">
        <v>-5300000000</v>
      </c>
    </row>
    <row r="260" spans="1:15" ht="21">
      <c r="A260" s="77" t="s">
        <v>246</v>
      </c>
      <c r="G260" s="68">
        <v>1000000</v>
      </c>
      <c r="H260" s="68"/>
      <c r="I260" s="68">
        <v>3644510600</v>
      </c>
      <c r="J260" s="68"/>
      <c r="K260" s="63">
        <v>0</v>
      </c>
      <c r="L260" s="68"/>
      <c r="M260" s="63">
        <v>3644510600</v>
      </c>
      <c r="O260" s="54"/>
    </row>
    <row r="261" spans="1:13" ht="21">
      <c r="A261" s="77" t="s">
        <v>136</v>
      </c>
      <c r="C261" s="77"/>
      <c r="D261" s="77"/>
      <c r="E261" s="49"/>
      <c r="F261" s="49"/>
      <c r="G261" s="68">
        <v>-1585964446</v>
      </c>
      <c r="H261" s="68"/>
      <c r="I261" s="68">
        <f>-1523186031-28500000</f>
        <v>-1551686031</v>
      </c>
      <c r="J261" s="68"/>
      <c r="K261" s="68">
        <v>-1537680800</v>
      </c>
      <c r="L261" s="68"/>
      <c r="M261" s="68">
        <v>-1072639200</v>
      </c>
    </row>
    <row r="262" spans="1:13" ht="21">
      <c r="A262" s="77" t="s">
        <v>134</v>
      </c>
      <c r="C262" s="77"/>
      <c r="D262" s="77"/>
      <c r="E262" s="49"/>
      <c r="F262" s="49"/>
      <c r="G262" s="68">
        <v>-77385378</v>
      </c>
      <c r="H262" s="68"/>
      <c r="I262" s="68">
        <v>-102291765</v>
      </c>
      <c r="J262" s="68"/>
      <c r="K262" s="68">
        <v>-10251142</v>
      </c>
      <c r="L262" s="68"/>
      <c r="M262" s="68">
        <v>-13492531</v>
      </c>
    </row>
    <row r="263" spans="1:13" ht="21">
      <c r="A263" s="77" t="s">
        <v>164</v>
      </c>
      <c r="C263" s="77"/>
      <c r="D263" s="77"/>
      <c r="E263" s="49"/>
      <c r="F263" s="49"/>
      <c r="G263" s="68">
        <v>1997415349</v>
      </c>
      <c r="H263" s="68"/>
      <c r="I263" s="68">
        <v>0</v>
      </c>
      <c r="J263" s="68"/>
      <c r="K263" s="68">
        <v>1997415349</v>
      </c>
      <c r="L263" s="68"/>
      <c r="M263" s="68">
        <v>0</v>
      </c>
    </row>
    <row r="264" spans="1:13" ht="21">
      <c r="A264" s="77" t="s">
        <v>235</v>
      </c>
      <c r="C264" s="77"/>
      <c r="D264" s="77"/>
      <c r="E264" s="49"/>
      <c r="F264" s="49"/>
      <c r="G264" s="68">
        <v>-2500000000</v>
      </c>
      <c r="H264" s="68"/>
      <c r="I264" s="68">
        <v>-2970000000</v>
      </c>
      <c r="J264" s="68"/>
      <c r="K264" s="68">
        <v>-2500000000</v>
      </c>
      <c r="L264" s="68"/>
      <c r="M264" s="68">
        <v>-2970000000</v>
      </c>
    </row>
    <row r="265" spans="1:13" ht="21">
      <c r="A265" s="77" t="s">
        <v>253</v>
      </c>
      <c r="C265" s="77"/>
      <c r="D265" s="77"/>
      <c r="E265" s="49"/>
      <c r="F265" s="49"/>
      <c r="G265" s="68">
        <v>0</v>
      </c>
      <c r="H265" s="68"/>
      <c r="I265" s="68">
        <v>9835089103</v>
      </c>
      <c r="J265" s="68"/>
      <c r="K265" s="68">
        <v>0</v>
      </c>
      <c r="L265" s="68"/>
      <c r="M265" s="68">
        <v>9835089103</v>
      </c>
    </row>
    <row r="266" spans="1:13" ht="21">
      <c r="A266" s="77" t="s">
        <v>220</v>
      </c>
      <c r="C266" s="77"/>
      <c r="D266" s="77"/>
      <c r="E266" s="49"/>
      <c r="F266" s="49"/>
      <c r="G266" s="68"/>
      <c r="H266" s="68"/>
      <c r="I266" s="68"/>
      <c r="J266" s="68"/>
      <c r="K266" s="68"/>
      <c r="L266" s="68"/>
      <c r="M266" s="68"/>
    </row>
    <row r="267" spans="1:13" ht="21">
      <c r="A267" s="77" t="s">
        <v>221</v>
      </c>
      <c r="C267" s="77"/>
      <c r="D267" s="77"/>
      <c r="E267" s="49"/>
      <c r="F267" s="49"/>
      <c r="G267" s="68">
        <v>45727119</v>
      </c>
      <c r="H267" s="68"/>
      <c r="I267" s="68">
        <v>-75640602</v>
      </c>
      <c r="J267" s="68"/>
      <c r="K267" s="68">
        <v>0</v>
      </c>
      <c r="L267" s="68"/>
      <c r="M267" s="68">
        <v>0</v>
      </c>
    </row>
    <row r="268" spans="1:13" ht="21">
      <c r="A268" s="77" t="s">
        <v>51</v>
      </c>
      <c r="C268" s="77"/>
      <c r="D268" s="77"/>
      <c r="E268" s="49"/>
      <c r="F268" s="49"/>
      <c r="G268" s="68">
        <v>-3562520724</v>
      </c>
      <c r="H268" s="68"/>
      <c r="I268" s="68">
        <v>-3098148408</v>
      </c>
      <c r="J268" s="68"/>
      <c r="K268" s="68">
        <v>-3562520724</v>
      </c>
      <c r="L268" s="68"/>
      <c r="M268" s="68">
        <v>-3098148408</v>
      </c>
    </row>
    <row r="269" spans="1:13" ht="21">
      <c r="A269" s="77" t="s">
        <v>245</v>
      </c>
      <c r="C269" s="77"/>
      <c r="D269" s="77"/>
      <c r="E269" s="49"/>
      <c r="F269" s="49"/>
      <c r="G269" s="68">
        <v>-142109694</v>
      </c>
      <c r="H269" s="68"/>
      <c r="I269" s="68">
        <v>-117647694</v>
      </c>
      <c r="J269" s="68"/>
      <c r="K269" s="68">
        <v>0</v>
      </c>
      <c r="L269" s="68"/>
      <c r="M269" s="68">
        <v>0</v>
      </c>
    </row>
    <row r="270" spans="1:13" ht="21">
      <c r="A270" s="54" t="s">
        <v>242</v>
      </c>
      <c r="G270" s="67">
        <f>SUM(G254:G269)</f>
        <v>-5762613921</v>
      </c>
      <c r="H270" s="68"/>
      <c r="I270" s="67">
        <f>SUM(I254:I269)</f>
        <v>5284240786</v>
      </c>
      <c r="J270" s="68"/>
      <c r="K270" s="67">
        <f>SUM(K254:K269)</f>
        <v>-2012742279</v>
      </c>
      <c r="L270" s="68"/>
      <c r="M270" s="67">
        <f>SUM(M254:M269)</f>
        <v>8101921413</v>
      </c>
    </row>
    <row r="271" spans="1:13" ht="21">
      <c r="A271" s="49" t="s">
        <v>286</v>
      </c>
      <c r="G271" s="68">
        <f>G170+G220+G270</f>
        <v>1920175397</v>
      </c>
      <c r="H271" s="68"/>
      <c r="I271" s="68">
        <f>I170+I220+I270</f>
        <v>-468696843</v>
      </c>
      <c r="J271" s="68"/>
      <c r="K271" s="68">
        <f>K170+K220+K270</f>
        <v>1754629523</v>
      </c>
      <c r="L271" s="68"/>
      <c r="M271" s="68">
        <f>SUM(M170,M220,M270)</f>
        <v>106384026</v>
      </c>
    </row>
    <row r="272" spans="1:13" ht="21">
      <c r="A272" s="49" t="s">
        <v>274</v>
      </c>
      <c r="G272" s="63">
        <f>'BS&amp;PL Thai'!I11</f>
        <v>3608367714</v>
      </c>
      <c r="H272" s="63"/>
      <c r="I272" s="63">
        <v>4077064557</v>
      </c>
      <c r="J272" s="63"/>
      <c r="K272" s="63">
        <f>'BS&amp;PL Thai'!O11</f>
        <v>1862514806</v>
      </c>
      <c r="L272" s="63"/>
      <c r="M272" s="63">
        <v>1756130780</v>
      </c>
    </row>
    <row r="273" spans="1:13" ht="21.75" thickBot="1">
      <c r="A273" s="54" t="s">
        <v>275</v>
      </c>
      <c r="B273" s="54"/>
      <c r="G273" s="71">
        <f>SUM(G271:G272)</f>
        <v>5528543111</v>
      </c>
      <c r="H273" s="68"/>
      <c r="I273" s="71">
        <f>SUM(I271:I272)</f>
        <v>3608367714</v>
      </c>
      <c r="J273" s="68"/>
      <c r="K273" s="71">
        <f>SUM(K271:K272)</f>
        <v>3617144329</v>
      </c>
      <c r="L273" s="68"/>
      <c r="M273" s="71">
        <f>SUM(M271:M272)</f>
        <v>1862514806</v>
      </c>
    </row>
    <row r="274" spans="7:13" ht="21.75" thickTop="1">
      <c r="G274" s="68"/>
      <c r="H274" s="68"/>
      <c r="I274" s="68"/>
      <c r="J274" s="68"/>
      <c r="K274" s="68"/>
      <c r="L274" s="68"/>
      <c r="M274" s="68"/>
    </row>
    <row r="275" spans="1:13" ht="21">
      <c r="A275" s="49" t="s">
        <v>128</v>
      </c>
      <c r="G275" s="68"/>
      <c r="H275" s="68"/>
      <c r="I275" s="68"/>
      <c r="J275" s="68"/>
      <c r="K275" s="68"/>
      <c r="L275" s="68"/>
      <c r="M275" s="68"/>
    </row>
    <row r="276" spans="1:13" ht="21">
      <c r="A276" s="49" t="s">
        <v>129</v>
      </c>
      <c r="G276" s="68"/>
      <c r="H276" s="68"/>
      <c r="I276" s="68"/>
      <c r="J276" s="68"/>
      <c r="K276" s="68"/>
      <c r="L276" s="68"/>
      <c r="M276" s="68"/>
    </row>
    <row r="277" spans="2:13" ht="21">
      <c r="B277" s="49" t="s">
        <v>135</v>
      </c>
      <c r="G277" s="68">
        <v>20320394</v>
      </c>
      <c r="H277" s="68"/>
      <c r="I277" s="68">
        <v>69498570</v>
      </c>
      <c r="J277" s="68">
        <v>3366</v>
      </c>
      <c r="K277" s="68">
        <v>111495</v>
      </c>
      <c r="L277" s="68"/>
      <c r="M277" s="68">
        <v>8980891</v>
      </c>
    </row>
    <row r="278" spans="2:13" ht="21">
      <c r="B278" s="49" t="s">
        <v>271</v>
      </c>
      <c r="G278" s="68">
        <v>487586062</v>
      </c>
      <c r="H278" s="68"/>
      <c r="I278" s="68">
        <v>-196929144</v>
      </c>
      <c r="J278" s="68"/>
      <c r="K278" s="68">
        <v>326379198</v>
      </c>
      <c r="L278" s="68"/>
      <c r="M278" s="68">
        <v>-31132167</v>
      </c>
    </row>
    <row r="279" spans="2:13" ht="21">
      <c r="B279" s="49" t="s">
        <v>272</v>
      </c>
      <c r="G279" s="68">
        <v>-47098504</v>
      </c>
      <c r="H279" s="68"/>
      <c r="I279" s="68">
        <v>14299604</v>
      </c>
      <c r="J279" s="68">
        <v>13469</v>
      </c>
      <c r="K279" s="68">
        <v>2157221</v>
      </c>
      <c r="L279" s="68"/>
      <c r="M279" s="68">
        <v>-22043314</v>
      </c>
    </row>
    <row r="280" spans="2:13" ht="21">
      <c r="B280" s="49" t="s">
        <v>189</v>
      </c>
      <c r="G280" s="68">
        <v>0</v>
      </c>
      <c r="H280" s="68"/>
      <c r="I280" s="68">
        <v>9100000</v>
      </c>
      <c r="J280" s="68"/>
      <c r="K280" s="68">
        <v>0</v>
      </c>
      <c r="L280" s="68"/>
      <c r="M280" s="68">
        <v>0</v>
      </c>
    </row>
    <row r="281" spans="2:13" ht="21">
      <c r="B281" s="49" t="s">
        <v>256</v>
      </c>
      <c r="G281" s="68">
        <v>0</v>
      </c>
      <c r="H281" s="68"/>
      <c r="I281" s="68">
        <v>0</v>
      </c>
      <c r="J281" s="68"/>
      <c r="K281" s="68">
        <v>0</v>
      </c>
      <c r="L281" s="68"/>
      <c r="M281" s="68">
        <v>474897000</v>
      </c>
    </row>
    <row r="282" spans="7:13" ht="21">
      <c r="G282" s="68"/>
      <c r="H282" s="68"/>
      <c r="I282" s="68"/>
      <c r="J282" s="68"/>
      <c r="K282" s="68"/>
      <c r="L282" s="68"/>
      <c r="M282" s="68"/>
    </row>
    <row r="283" spans="7:13" ht="21">
      <c r="G283" s="68"/>
      <c r="H283" s="68"/>
      <c r="I283" s="68"/>
      <c r="J283" s="68"/>
      <c r="K283" s="68"/>
      <c r="L283" s="68"/>
      <c r="M283" s="68"/>
    </row>
    <row r="284" spans="1:13" ht="21">
      <c r="A284" s="49" t="s">
        <v>40</v>
      </c>
      <c r="G284" s="68"/>
      <c r="H284" s="68"/>
      <c r="I284" s="68"/>
      <c r="J284" s="68"/>
      <c r="K284" s="68"/>
      <c r="L284" s="68"/>
      <c r="M284" s="68"/>
    </row>
    <row r="285" spans="7:13" ht="21">
      <c r="G285" s="68"/>
      <c r="H285" s="68"/>
      <c r="I285" s="68"/>
      <c r="J285" s="68"/>
      <c r="K285" s="68"/>
      <c r="L285" s="68"/>
      <c r="M285" s="68"/>
    </row>
    <row r="286" spans="7:13" ht="21">
      <c r="G286" s="68"/>
      <c r="H286" s="68"/>
      <c r="I286" s="68"/>
      <c r="J286" s="68"/>
      <c r="K286" s="68"/>
      <c r="L286" s="68"/>
      <c r="M286" s="68"/>
    </row>
    <row r="287" spans="7:13" ht="21">
      <c r="G287" s="68"/>
      <c r="H287" s="68"/>
      <c r="I287" s="68"/>
      <c r="J287" s="68"/>
      <c r="K287" s="68"/>
      <c r="L287" s="68"/>
      <c r="M287" s="68"/>
    </row>
    <row r="288" spans="7:13" ht="21">
      <c r="G288" s="68"/>
      <c r="H288" s="68"/>
      <c r="I288" s="68"/>
      <c r="J288" s="68"/>
      <c r="K288" s="68"/>
      <c r="L288" s="68"/>
      <c r="M288" s="68"/>
    </row>
    <row r="289" spans="7:13" ht="21">
      <c r="G289" s="68"/>
      <c r="H289" s="68"/>
      <c r="I289" s="68"/>
      <c r="J289" s="68"/>
      <c r="K289" s="68"/>
      <c r="L289" s="68"/>
      <c r="M289" s="68"/>
    </row>
    <row r="290" spans="7:13" ht="21">
      <c r="G290" s="68"/>
      <c r="H290" s="68"/>
      <c r="I290" s="68"/>
      <c r="J290" s="68"/>
      <c r="K290" s="68"/>
      <c r="L290" s="68"/>
      <c r="M290" s="68"/>
    </row>
    <row r="291" spans="7:13" ht="21">
      <c r="G291" s="68"/>
      <c r="H291" s="68"/>
      <c r="I291" s="68"/>
      <c r="J291" s="68"/>
      <c r="K291" s="68"/>
      <c r="L291" s="68"/>
      <c r="M291" s="68"/>
    </row>
    <row r="292" spans="7:13" ht="21">
      <c r="G292" s="68"/>
      <c r="H292" s="68"/>
      <c r="I292" s="68"/>
      <c r="J292" s="68"/>
      <c r="K292" s="68"/>
      <c r="L292" s="68"/>
      <c r="M292" s="68"/>
    </row>
    <row r="293" spans="7:13" ht="21">
      <c r="G293" s="68"/>
      <c r="H293" s="68"/>
      <c r="I293" s="68"/>
      <c r="J293" s="68"/>
      <c r="K293" s="68"/>
      <c r="L293" s="68"/>
      <c r="M293" s="68"/>
    </row>
    <row r="294" spans="7:13" ht="21">
      <c r="G294" s="68"/>
      <c r="H294" s="68"/>
      <c r="I294" s="68"/>
      <c r="J294" s="68"/>
      <c r="K294" s="68"/>
      <c r="L294" s="68"/>
      <c r="M294" s="68"/>
    </row>
    <row r="295" spans="5:15" s="106" customFormat="1" ht="27">
      <c r="E295" s="51"/>
      <c r="F295" s="109"/>
      <c r="G295" s="112"/>
      <c r="H295" s="113"/>
      <c r="I295" s="112"/>
      <c r="J295" s="113"/>
      <c r="K295" s="112"/>
      <c r="L295" s="112"/>
      <c r="M295" s="194">
        <v>12</v>
      </c>
      <c r="O295" s="49"/>
    </row>
    <row r="299" spans="9:13" ht="21">
      <c r="I299" s="52"/>
      <c r="K299" s="52"/>
      <c r="M299" s="52"/>
    </row>
    <row r="304" ht="23.25">
      <c r="O304" s="106"/>
    </row>
  </sheetData>
  <sheetProtection/>
  <mergeCells count="12">
    <mergeCell ref="G5:I5"/>
    <mergeCell ref="K5:N5"/>
    <mergeCell ref="G53:I53"/>
    <mergeCell ref="K53:N53"/>
    <mergeCell ref="K250:N250"/>
    <mergeCell ref="G149:I149"/>
    <mergeCell ref="G200:I200"/>
    <mergeCell ref="G250:I250"/>
    <mergeCell ref="K98:N98"/>
    <mergeCell ref="G98:I98"/>
    <mergeCell ref="K149:N149"/>
    <mergeCell ref="K200:N200"/>
  </mergeCells>
  <printOptions horizontalCentered="1"/>
  <pageMargins left="0.47" right="0.24" top="0.54" bottom="0.196850393700787" header="0.196850393700787" footer="0.196850393700787"/>
  <pageSetup firstPageNumber="3" useFirstPageNumber="1" horizontalDpi="600" verticalDpi="600" orientation="portrait" paperSize="9" scale="75" r:id="rId1"/>
  <rowBreaks count="5" manualBreakCount="5">
    <brk id="48" max="13" man="1"/>
    <brk id="93" max="13" man="1"/>
    <brk id="144" max="13" man="1"/>
    <brk id="195" max="13" man="1"/>
    <brk id="24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selection activeCell="A1" sqref="A1:X1"/>
    </sheetView>
  </sheetViews>
  <sheetFormatPr defaultColWidth="8.00390625" defaultRowHeight="21.75"/>
  <cols>
    <col min="1" max="1" width="36.28125" style="5" customWidth="1"/>
    <col min="2" max="2" width="7.28125" style="5" customWidth="1"/>
    <col min="3" max="3" width="1.7109375" style="5" customWidth="1"/>
    <col min="4" max="4" width="12.7109375" style="5" customWidth="1"/>
    <col min="5" max="5" width="1.7109375" style="5" customWidth="1"/>
    <col min="6" max="6" width="12.7109375" style="5" customWidth="1"/>
    <col min="7" max="7" width="1.7109375" style="5" customWidth="1"/>
    <col min="8" max="8" width="12.7109375" style="5" customWidth="1"/>
    <col min="9" max="9" width="1.7109375" style="5" customWidth="1"/>
    <col min="10" max="10" width="12.7109375" style="5" customWidth="1"/>
    <col min="11" max="11" width="1.7109375" style="5" customWidth="1"/>
    <col min="12" max="12" width="12.7109375" style="5" customWidth="1"/>
    <col min="13" max="13" width="1.7109375" style="5" customWidth="1"/>
    <col min="14" max="14" width="12.7109375" style="5" customWidth="1"/>
    <col min="15" max="15" width="1.7109375" style="5" customWidth="1"/>
    <col min="16" max="16" width="12.7109375" style="5" customWidth="1"/>
    <col min="17" max="17" width="1.7109375" style="5" customWidth="1"/>
    <col min="18" max="18" width="12.7109375" style="5" customWidth="1"/>
    <col min="19" max="19" width="1.7109375" style="5" customWidth="1"/>
    <col min="20" max="20" width="12.7109375" style="5" customWidth="1"/>
    <col min="21" max="21" width="1.7109375" style="5" customWidth="1"/>
    <col min="22" max="22" width="12.7109375" style="5" customWidth="1"/>
    <col min="23" max="23" width="1.7109375" style="5" customWidth="1"/>
    <col min="24" max="24" width="12.7109375" style="5" customWidth="1"/>
    <col min="25" max="25" width="1.7109375" style="5" customWidth="1"/>
    <col min="26" max="16384" width="8.00390625" style="5" customWidth="1"/>
  </cols>
  <sheetData>
    <row r="1" spans="1:24" ht="15">
      <c r="A1" s="200" t="s">
        <v>41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ht="15">
      <c r="A2" s="200" t="s">
        <v>30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4" ht="15">
      <c r="A3" s="200" t="s">
        <v>97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5:24" s="7" customFormat="1" ht="15">
      <c r="E4" s="8"/>
      <c r="X4" s="9" t="s">
        <v>56</v>
      </c>
    </row>
    <row r="5" spans="3:24" ht="15">
      <c r="C5" s="7"/>
      <c r="D5" s="198" t="s">
        <v>33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</row>
    <row r="6" spans="2:23" s="6" customFormat="1" ht="15">
      <c r="B6" s="8"/>
      <c r="C6" s="8"/>
      <c r="D6" s="8"/>
      <c r="E6" s="8"/>
      <c r="F6" s="199" t="s">
        <v>38</v>
      </c>
      <c r="G6" s="199"/>
      <c r="H6" s="199"/>
      <c r="I6" s="199"/>
      <c r="J6" s="199"/>
      <c r="K6" s="199"/>
      <c r="L6" s="199"/>
      <c r="N6" s="8"/>
      <c r="P6" s="6" t="s">
        <v>79</v>
      </c>
      <c r="R6" s="199" t="s">
        <v>46</v>
      </c>
      <c r="S6" s="199"/>
      <c r="T6" s="199"/>
      <c r="U6" s="8"/>
      <c r="V6" s="6" t="s">
        <v>34</v>
      </c>
      <c r="W6" s="8"/>
    </row>
    <row r="7" spans="4:22" s="6" customFormat="1" ht="15">
      <c r="D7" s="6" t="s">
        <v>10</v>
      </c>
      <c r="H7" s="6" t="s">
        <v>71</v>
      </c>
      <c r="J7" s="6" t="s">
        <v>38</v>
      </c>
      <c r="L7" s="6" t="s">
        <v>80</v>
      </c>
      <c r="O7" s="8"/>
      <c r="P7" s="6" t="s">
        <v>81</v>
      </c>
      <c r="Q7" s="8"/>
      <c r="R7" s="6" t="s">
        <v>82</v>
      </c>
      <c r="V7" s="6" t="s">
        <v>35</v>
      </c>
    </row>
    <row r="8" spans="4:22" s="6" customFormat="1" ht="15">
      <c r="D8" s="6" t="s">
        <v>27</v>
      </c>
      <c r="F8" s="6" t="s">
        <v>83</v>
      </c>
      <c r="H8" s="6" t="s">
        <v>72</v>
      </c>
      <c r="J8" s="6" t="s">
        <v>84</v>
      </c>
      <c r="L8" s="6" t="s">
        <v>85</v>
      </c>
      <c r="N8" s="6" t="s">
        <v>80</v>
      </c>
      <c r="P8" s="6" t="s">
        <v>86</v>
      </c>
      <c r="R8" s="6" t="s">
        <v>55</v>
      </c>
      <c r="V8" s="6" t="s">
        <v>36</v>
      </c>
    </row>
    <row r="9" spans="2:24" s="6" customFormat="1" ht="15">
      <c r="B9" s="11" t="s">
        <v>26</v>
      </c>
      <c r="D9" s="10" t="s">
        <v>28</v>
      </c>
      <c r="F9" s="10" t="s">
        <v>87</v>
      </c>
      <c r="H9" s="10" t="s">
        <v>65</v>
      </c>
      <c r="J9" s="10" t="s">
        <v>111</v>
      </c>
      <c r="K9" s="8"/>
      <c r="L9" s="10" t="s">
        <v>88</v>
      </c>
      <c r="N9" s="10" t="s">
        <v>96</v>
      </c>
      <c r="P9" s="10" t="s">
        <v>89</v>
      </c>
      <c r="R9" s="10" t="s">
        <v>54</v>
      </c>
      <c r="S9" s="8"/>
      <c r="T9" s="10" t="s">
        <v>21</v>
      </c>
      <c r="V9" s="10" t="s">
        <v>94</v>
      </c>
      <c r="X9" s="10" t="s">
        <v>23</v>
      </c>
    </row>
    <row r="10" spans="1:24" s="14" customFormat="1" ht="15">
      <c r="A10" s="12" t="s">
        <v>99</v>
      </c>
      <c r="B10" s="32"/>
      <c r="C10" s="12"/>
      <c r="D10" s="16">
        <v>1163410108</v>
      </c>
      <c r="E10" s="13"/>
      <c r="F10" s="16">
        <v>4322607094</v>
      </c>
      <c r="G10" s="13"/>
      <c r="H10" s="16">
        <v>254659742</v>
      </c>
      <c r="I10" s="13"/>
      <c r="J10" s="16">
        <v>963796488</v>
      </c>
      <c r="K10" s="13"/>
      <c r="L10" s="17" t="s">
        <v>53</v>
      </c>
      <c r="N10" s="17" t="s">
        <v>53</v>
      </c>
      <c r="O10" s="13"/>
      <c r="P10" s="17" t="s">
        <v>53</v>
      </c>
      <c r="Q10" s="13"/>
      <c r="R10" s="16">
        <v>118341011</v>
      </c>
      <c r="S10" s="13"/>
      <c r="T10" s="16">
        <v>1066783257</v>
      </c>
      <c r="V10" s="16">
        <v>527940540</v>
      </c>
      <c r="W10" s="15"/>
      <c r="X10" s="16">
        <v>8417538240</v>
      </c>
    </row>
    <row r="11" spans="1:26" s="1" customFormat="1" ht="18" customHeight="1">
      <c r="A11" s="14" t="s">
        <v>107</v>
      </c>
      <c r="B11" s="33"/>
      <c r="C11" s="33"/>
      <c r="D11" s="3"/>
      <c r="E11" s="3"/>
      <c r="F11" s="3"/>
      <c r="G11" s="3"/>
      <c r="H11" s="3"/>
      <c r="I11" s="3"/>
      <c r="J11" s="3"/>
      <c r="K11" s="3"/>
      <c r="L11" s="3"/>
      <c r="M11" s="34"/>
      <c r="N11" s="34"/>
      <c r="O11" s="34"/>
      <c r="P11" s="3"/>
      <c r="Q11" s="3"/>
      <c r="R11" s="3"/>
      <c r="S11" s="3"/>
      <c r="T11" s="3"/>
      <c r="U11" s="3"/>
      <c r="V11" s="4"/>
      <c r="W11" s="3"/>
      <c r="X11" s="3"/>
      <c r="Y11" s="3"/>
      <c r="Z11" s="3"/>
    </row>
    <row r="12" spans="1:26" s="1" customFormat="1" ht="18" customHeight="1">
      <c r="A12" s="14" t="s">
        <v>101</v>
      </c>
      <c r="B12" s="2"/>
      <c r="C12" s="33"/>
      <c r="D12" s="44" t="s">
        <v>53</v>
      </c>
      <c r="E12" s="3"/>
      <c r="F12" s="44" t="s">
        <v>53</v>
      </c>
      <c r="G12" s="45"/>
      <c r="H12" s="44" t="s">
        <v>53</v>
      </c>
      <c r="I12" s="45"/>
      <c r="J12" s="47">
        <v>-224303021</v>
      </c>
      <c r="K12" s="45"/>
      <c r="L12" s="44" t="s">
        <v>53</v>
      </c>
      <c r="M12" s="46"/>
      <c r="N12" s="44" t="s">
        <v>53</v>
      </c>
      <c r="O12" s="46"/>
      <c r="P12" s="44" t="s">
        <v>53</v>
      </c>
      <c r="Q12" s="46"/>
      <c r="R12" s="44" t="s">
        <v>53</v>
      </c>
      <c r="S12" s="46"/>
      <c r="T12" s="44" t="s">
        <v>53</v>
      </c>
      <c r="U12" s="45"/>
      <c r="V12" s="44" t="s">
        <v>53</v>
      </c>
      <c r="W12" s="46"/>
      <c r="X12" s="47">
        <f>SUM(D12:V12)</f>
        <v>-224303021</v>
      </c>
      <c r="Y12" s="3"/>
      <c r="Z12" s="3"/>
    </row>
    <row r="13" spans="1:26" s="14" customFormat="1" ht="18" customHeight="1">
      <c r="A13" s="12" t="s">
        <v>102</v>
      </c>
      <c r="B13" s="12"/>
      <c r="C13" s="12"/>
      <c r="D13" s="45">
        <f>SUM(D10:D12)</f>
        <v>1163410108</v>
      </c>
      <c r="E13" s="45"/>
      <c r="F13" s="45">
        <f>SUM(F10:F12)</f>
        <v>4322607094</v>
      </c>
      <c r="G13" s="45"/>
      <c r="H13" s="45">
        <f>SUM(H10:H12)</f>
        <v>254659742</v>
      </c>
      <c r="I13" s="45"/>
      <c r="J13" s="45">
        <f>SUM(J10:J12)</f>
        <v>739493467</v>
      </c>
      <c r="K13" s="45"/>
      <c r="L13" s="17" t="s">
        <v>53</v>
      </c>
      <c r="M13" s="45"/>
      <c r="N13" s="17" t="s">
        <v>53</v>
      </c>
      <c r="O13" s="45"/>
      <c r="P13" s="17" t="s">
        <v>53</v>
      </c>
      <c r="Q13" s="45"/>
      <c r="R13" s="45">
        <f>SUM(R10:R12)</f>
        <v>118341011</v>
      </c>
      <c r="S13" s="45"/>
      <c r="T13" s="45">
        <f>SUM(T10:T12)</f>
        <v>1066783257</v>
      </c>
      <c r="U13" s="45"/>
      <c r="V13" s="45">
        <f>SUM(V10:V12)</f>
        <v>527940540</v>
      </c>
      <c r="W13" s="45"/>
      <c r="X13" s="45">
        <f>SUM(X10:X12)</f>
        <v>8193235219</v>
      </c>
      <c r="Y13" s="45"/>
      <c r="Z13" s="45"/>
    </row>
    <row r="14" spans="1:24" s="19" customFormat="1" ht="15">
      <c r="A14" s="19" t="s">
        <v>67</v>
      </c>
      <c r="B14" s="22"/>
      <c r="D14" s="17" t="s">
        <v>53</v>
      </c>
      <c r="E14" s="18"/>
      <c r="F14" s="17" t="s">
        <v>53</v>
      </c>
      <c r="G14" s="18"/>
      <c r="H14" s="20">
        <v>424477602</v>
      </c>
      <c r="I14" s="18"/>
      <c r="J14" s="17" t="s">
        <v>53</v>
      </c>
      <c r="L14" s="17" t="s">
        <v>53</v>
      </c>
      <c r="N14" s="17" t="s">
        <v>53</v>
      </c>
      <c r="P14" s="17" t="s">
        <v>53</v>
      </c>
      <c r="R14" s="17" t="s">
        <v>53</v>
      </c>
      <c r="S14" s="18"/>
      <c r="T14" s="17" t="s">
        <v>53</v>
      </c>
      <c r="U14" s="18"/>
      <c r="V14" s="17" t="s">
        <v>53</v>
      </c>
      <c r="W14" s="21"/>
      <c r="X14" s="18">
        <f aca="true" t="shared" si="0" ref="X14:X19">SUM(D14:V14)</f>
        <v>424477602</v>
      </c>
    </row>
    <row r="15" spans="1:24" s="19" customFormat="1" ht="15">
      <c r="A15" s="19" t="s">
        <v>90</v>
      </c>
      <c r="B15" s="22">
        <v>33</v>
      </c>
      <c r="D15" s="17">
        <v>17627692</v>
      </c>
      <c r="E15" s="18"/>
      <c r="F15" s="17" t="s">
        <v>53</v>
      </c>
      <c r="G15" s="18"/>
      <c r="H15" s="17" t="s">
        <v>53</v>
      </c>
      <c r="I15" s="18"/>
      <c r="J15" s="17" t="s">
        <v>53</v>
      </c>
      <c r="L15" s="17" t="s">
        <v>53</v>
      </c>
      <c r="N15" s="17" t="s">
        <v>53</v>
      </c>
      <c r="P15" s="17" t="s">
        <v>53</v>
      </c>
      <c r="R15" s="17" t="s">
        <v>53</v>
      </c>
      <c r="S15" s="18"/>
      <c r="T15" s="17" t="s">
        <v>53</v>
      </c>
      <c r="U15" s="18"/>
      <c r="V15" s="17" t="s">
        <v>53</v>
      </c>
      <c r="W15" s="21"/>
      <c r="X15" s="18">
        <f t="shared" si="0"/>
        <v>17627692</v>
      </c>
    </row>
    <row r="16" spans="1:24" s="19" customFormat="1" ht="15">
      <c r="A16" s="19" t="s">
        <v>91</v>
      </c>
      <c r="B16" s="22">
        <v>33</v>
      </c>
      <c r="D16" s="17" t="s">
        <v>53</v>
      </c>
      <c r="E16" s="18"/>
      <c r="F16" s="20">
        <v>302484263</v>
      </c>
      <c r="G16" s="18"/>
      <c r="H16" s="17" t="s">
        <v>53</v>
      </c>
      <c r="I16" s="18"/>
      <c r="J16" s="17" t="s">
        <v>53</v>
      </c>
      <c r="L16" s="17" t="s">
        <v>53</v>
      </c>
      <c r="N16" s="17" t="s">
        <v>53</v>
      </c>
      <c r="P16" s="17" t="s">
        <v>53</v>
      </c>
      <c r="R16" s="17" t="s">
        <v>53</v>
      </c>
      <c r="S16" s="18"/>
      <c r="T16" s="17" t="s">
        <v>53</v>
      </c>
      <c r="U16" s="18"/>
      <c r="V16" s="17" t="s">
        <v>53</v>
      </c>
      <c r="W16" s="21"/>
      <c r="X16" s="18">
        <f t="shared" si="0"/>
        <v>302484263</v>
      </c>
    </row>
    <row r="17" spans="1:24" s="19" customFormat="1" ht="15">
      <c r="A17" s="19" t="s">
        <v>77</v>
      </c>
      <c r="B17" s="22">
        <v>33</v>
      </c>
      <c r="D17" s="17" t="s">
        <v>53</v>
      </c>
      <c r="E17" s="18"/>
      <c r="F17" s="17" t="s">
        <v>53</v>
      </c>
      <c r="G17" s="18"/>
      <c r="H17" s="17" t="s">
        <v>53</v>
      </c>
      <c r="I17" s="18"/>
      <c r="J17" s="17" t="s">
        <v>53</v>
      </c>
      <c r="L17" s="20">
        <v>305000325</v>
      </c>
      <c r="N17" s="17" t="s">
        <v>53</v>
      </c>
      <c r="P17" s="17" t="s">
        <v>53</v>
      </c>
      <c r="R17" s="17" t="s">
        <v>53</v>
      </c>
      <c r="S17" s="18"/>
      <c r="T17" s="17" t="s">
        <v>53</v>
      </c>
      <c r="U17" s="18"/>
      <c r="V17" s="17" t="s">
        <v>53</v>
      </c>
      <c r="W17" s="18"/>
      <c r="X17" s="18">
        <f t="shared" si="0"/>
        <v>305000325</v>
      </c>
    </row>
    <row r="18" spans="1:24" s="19" customFormat="1" ht="15">
      <c r="A18" s="19" t="s">
        <v>95</v>
      </c>
      <c r="B18" s="22"/>
      <c r="D18" s="17" t="s">
        <v>53</v>
      </c>
      <c r="E18" s="18"/>
      <c r="F18" s="17" t="s">
        <v>53</v>
      </c>
      <c r="G18" s="18"/>
      <c r="H18" s="17" t="s">
        <v>53</v>
      </c>
      <c r="I18" s="18"/>
      <c r="J18" s="17" t="s">
        <v>53</v>
      </c>
      <c r="L18" s="17" t="s">
        <v>53</v>
      </c>
      <c r="N18" s="17">
        <v>-19963214</v>
      </c>
      <c r="P18" s="17" t="s">
        <v>53</v>
      </c>
      <c r="R18" s="17" t="s">
        <v>53</v>
      </c>
      <c r="T18" s="17" t="s">
        <v>53</v>
      </c>
      <c r="U18" s="23"/>
      <c r="V18" s="17" t="s">
        <v>53</v>
      </c>
      <c r="W18" s="23"/>
      <c r="X18" s="18">
        <f t="shared" si="0"/>
        <v>-19963214</v>
      </c>
    </row>
    <row r="19" spans="1:24" s="19" customFormat="1" ht="15">
      <c r="A19" s="19" t="s">
        <v>78</v>
      </c>
      <c r="B19" s="22">
        <v>32</v>
      </c>
      <c r="D19" s="17" t="s">
        <v>53</v>
      </c>
      <c r="E19" s="18"/>
      <c r="F19" s="17" t="s">
        <v>53</v>
      </c>
      <c r="G19" s="18"/>
      <c r="H19" s="17" t="s">
        <v>53</v>
      </c>
      <c r="I19" s="18"/>
      <c r="J19" s="17" t="s">
        <v>53</v>
      </c>
      <c r="L19" s="17" t="s">
        <v>53</v>
      </c>
      <c r="N19" s="17" t="s">
        <v>53</v>
      </c>
      <c r="P19" s="13">
        <v>50062520</v>
      </c>
      <c r="R19" s="17" t="s">
        <v>53</v>
      </c>
      <c r="S19" s="18"/>
      <c r="T19" s="17" t="s">
        <v>53</v>
      </c>
      <c r="U19" s="18"/>
      <c r="V19" s="17" t="s">
        <v>53</v>
      </c>
      <c r="W19" s="18"/>
      <c r="X19" s="18">
        <f t="shared" si="0"/>
        <v>50062520</v>
      </c>
    </row>
    <row r="20" spans="1:24" s="19" customFormat="1" ht="15">
      <c r="A20" s="19" t="s">
        <v>66</v>
      </c>
      <c r="B20" s="22">
        <v>24</v>
      </c>
      <c r="D20" s="17" t="s">
        <v>53</v>
      </c>
      <c r="E20" s="18"/>
      <c r="F20" s="17" t="s">
        <v>53</v>
      </c>
      <c r="G20" s="18"/>
      <c r="H20" s="17" t="s">
        <v>53</v>
      </c>
      <c r="I20" s="18"/>
      <c r="J20" s="17" t="s">
        <v>53</v>
      </c>
      <c r="L20" s="17" t="s">
        <v>53</v>
      </c>
      <c r="N20" s="17" t="s">
        <v>53</v>
      </c>
      <c r="P20" s="17" t="s">
        <v>53</v>
      </c>
      <c r="R20" s="13">
        <v>12885411</v>
      </c>
      <c r="S20" s="18"/>
      <c r="T20" s="17">
        <v>-12885411</v>
      </c>
      <c r="U20" s="18"/>
      <c r="V20" s="17" t="s">
        <v>53</v>
      </c>
      <c r="W20" s="18"/>
      <c r="X20" s="17" t="s">
        <v>53</v>
      </c>
    </row>
    <row r="21" spans="1:24" s="19" customFormat="1" ht="15">
      <c r="A21" s="19" t="s">
        <v>68</v>
      </c>
      <c r="B21" s="22"/>
      <c r="D21" s="17" t="s">
        <v>53</v>
      </c>
      <c r="E21" s="18"/>
      <c r="F21" s="17" t="s">
        <v>53</v>
      </c>
      <c r="G21" s="18"/>
      <c r="H21" s="17" t="s">
        <v>53</v>
      </c>
      <c r="I21" s="18"/>
      <c r="J21" s="17" t="s">
        <v>53</v>
      </c>
      <c r="K21" s="18"/>
      <c r="L21" s="17" t="s">
        <v>53</v>
      </c>
      <c r="M21" s="24"/>
      <c r="N21" s="17" t="s">
        <v>53</v>
      </c>
      <c r="O21" s="24"/>
      <c r="P21" s="17" t="s">
        <v>53</v>
      </c>
      <c r="Q21" s="24"/>
      <c r="R21" s="17" t="s">
        <v>53</v>
      </c>
      <c r="S21" s="18"/>
      <c r="T21" s="20" t="e">
        <f>'BS&amp;PL Thai'!#REF!</f>
        <v>#REF!</v>
      </c>
      <c r="U21" s="18"/>
      <c r="V21" s="17" t="s">
        <v>53</v>
      </c>
      <c r="W21" s="18"/>
      <c r="X21" s="18" t="e">
        <f>SUM(D21:V21)</f>
        <v>#REF!</v>
      </c>
    </row>
    <row r="22" spans="1:24" s="19" customFormat="1" ht="15">
      <c r="A22" s="19" t="s">
        <v>51</v>
      </c>
      <c r="B22" s="22">
        <v>23</v>
      </c>
      <c r="D22" s="17" t="s">
        <v>53</v>
      </c>
      <c r="E22" s="18"/>
      <c r="F22" s="17" t="s">
        <v>53</v>
      </c>
      <c r="G22" s="18"/>
      <c r="H22" s="17" t="s">
        <v>53</v>
      </c>
      <c r="I22" s="18"/>
      <c r="J22" s="17" t="s">
        <v>53</v>
      </c>
      <c r="L22" s="17" t="s">
        <v>53</v>
      </c>
      <c r="N22" s="17" t="s">
        <v>53</v>
      </c>
      <c r="P22" s="17" t="s">
        <v>53</v>
      </c>
      <c r="R22" s="17" t="s">
        <v>53</v>
      </c>
      <c r="S22" s="18"/>
      <c r="T22" s="20">
        <v>-590518900</v>
      </c>
      <c r="U22" s="23"/>
      <c r="V22" s="17" t="s">
        <v>53</v>
      </c>
      <c r="W22" s="23"/>
      <c r="X22" s="18">
        <f>SUM(D22:V22)</f>
        <v>-590518900</v>
      </c>
    </row>
    <row r="23" spans="1:24" s="19" customFormat="1" ht="15">
      <c r="A23" s="19" t="s">
        <v>108</v>
      </c>
      <c r="D23" s="17" t="s">
        <v>53</v>
      </c>
      <c r="E23" s="18"/>
      <c r="F23" s="17" t="s">
        <v>53</v>
      </c>
      <c r="G23" s="18"/>
      <c r="H23" s="17" t="s">
        <v>53</v>
      </c>
      <c r="I23" s="18"/>
      <c r="J23" s="17" t="s">
        <v>53</v>
      </c>
      <c r="L23" s="17" t="s">
        <v>53</v>
      </c>
      <c r="N23" s="17" t="s">
        <v>53</v>
      </c>
      <c r="P23" s="17" t="s">
        <v>53</v>
      </c>
      <c r="R23" s="17" t="s">
        <v>53</v>
      </c>
      <c r="S23" s="18"/>
      <c r="T23" s="17" t="s">
        <v>53</v>
      </c>
      <c r="U23" s="18"/>
      <c r="V23" s="25">
        <v>-20961163</v>
      </c>
      <c r="W23" s="23"/>
      <c r="X23" s="18">
        <f>SUM(D23:V23)</f>
        <v>-20961163</v>
      </c>
    </row>
    <row r="24" spans="1:24" s="19" customFormat="1" ht="15.75" thickBot="1">
      <c r="A24" s="12" t="s">
        <v>76</v>
      </c>
      <c r="B24" s="26"/>
      <c r="C24" s="26"/>
      <c r="D24" s="27">
        <f>SUM(D13:D23)</f>
        <v>1181037800</v>
      </c>
      <c r="E24" s="18"/>
      <c r="F24" s="27">
        <f>SUM(F13:F23)</f>
        <v>4625091357</v>
      </c>
      <c r="G24" s="18"/>
      <c r="H24" s="27">
        <f>SUM(H13:H23)</f>
        <v>679137344</v>
      </c>
      <c r="I24" s="18"/>
      <c r="J24" s="27">
        <f>SUM(J13:J23)</f>
        <v>739493467</v>
      </c>
      <c r="K24" s="18"/>
      <c r="L24" s="27">
        <f>SUM(L13:L23)</f>
        <v>305000325</v>
      </c>
      <c r="N24" s="27">
        <f>SUM(N13:N23)</f>
        <v>-19963214</v>
      </c>
      <c r="P24" s="27">
        <f>SUM(P13:P23)</f>
        <v>50062520</v>
      </c>
      <c r="R24" s="27">
        <f>SUM(R13:R23)</f>
        <v>131226422</v>
      </c>
      <c r="S24" s="18"/>
      <c r="T24" s="27" t="e">
        <f>SUM(T13:T23)</f>
        <v>#REF!</v>
      </c>
      <c r="U24" s="18"/>
      <c r="V24" s="27">
        <f>SUM(V13:V23)</f>
        <v>506979377</v>
      </c>
      <c r="W24" s="21"/>
      <c r="X24" s="27" t="e">
        <f>SUM(X13:X23)</f>
        <v>#REF!</v>
      </c>
    </row>
    <row r="25" spans="1:24" s="19" customFormat="1" ht="15.75" thickTop="1">
      <c r="A25" s="12"/>
      <c r="B25" s="26"/>
      <c r="C25" s="26"/>
      <c r="D25" s="18"/>
      <c r="E25" s="18"/>
      <c r="F25" s="18"/>
      <c r="G25" s="18"/>
      <c r="H25" s="18"/>
      <c r="I25" s="18"/>
      <c r="J25" s="18"/>
      <c r="K25" s="18"/>
      <c r="L25" s="18"/>
      <c r="N25" s="18"/>
      <c r="P25" s="18"/>
      <c r="R25" s="18"/>
      <c r="S25" s="18"/>
      <c r="T25" s="18"/>
      <c r="U25" s="18"/>
      <c r="V25" s="18"/>
      <c r="W25" s="21"/>
      <c r="X25" s="18"/>
    </row>
    <row r="26" spans="1:24" s="19" customFormat="1" ht="15">
      <c r="A26" s="12" t="s">
        <v>115</v>
      </c>
      <c r="B26" s="26"/>
      <c r="C26" s="26"/>
      <c r="D26" s="18">
        <v>1181037800</v>
      </c>
      <c r="E26" s="18"/>
      <c r="F26" s="18">
        <v>4625091357</v>
      </c>
      <c r="G26" s="18"/>
      <c r="H26" s="18">
        <v>679137344</v>
      </c>
      <c r="I26" s="18"/>
      <c r="J26" s="18">
        <v>982615188</v>
      </c>
      <c r="K26" s="18"/>
      <c r="L26" s="18">
        <v>305000325</v>
      </c>
      <c r="N26" s="18">
        <v>-19963214</v>
      </c>
      <c r="P26" s="18">
        <v>50062520</v>
      </c>
      <c r="R26" s="18">
        <v>131226422</v>
      </c>
      <c r="S26" s="18"/>
      <c r="T26" s="18">
        <v>1786066031</v>
      </c>
      <c r="U26" s="18"/>
      <c r="V26" s="18">
        <v>506979377</v>
      </c>
      <c r="W26" s="21"/>
      <c r="X26" s="18">
        <f>SUM(D26:V26)</f>
        <v>10227253150</v>
      </c>
    </row>
    <row r="27" spans="1:24" s="19" customFormat="1" ht="15">
      <c r="A27" s="14" t="s">
        <v>107</v>
      </c>
      <c r="B27" s="26"/>
      <c r="C27" s="26"/>
      <c r="D27" s="18"/>
      <c r="E27" s="18"/>
      <c r="F27" s="18"/>
      <c r="G27" s="18"/>
      <c r="H27" s="18"/>
      <c r="I27" s="18"/>
      <c r="J27" s="18"/>
      <c r="K27" s="18"/>
      <c r="L27" s="18"/>
      <c r="N27" s="18"/>
      <c r="P27" s="18"/>
      <c r="R27" s="18"/>
      <c r="S27" s="18"/>
      <c r="T27" s="18"/>
      <c r="U27" s="18"/>
      <c r="V27" s="18"/>
      <c r="W27" s="21"/>
      <c r="X27" s="18"/>
    </row>
    <row r="28" spans="1:24" s="19" customFormat="1" ht="18.75">
      <c r="A28" s="14" t="s">
        <v>101</v>
      </c>
      <c r="B28" s="26"/>
      <c r="C28" s="26"/>
      <c r="D28" s="44" t="s">
        <v>53</v>
      </c>
      <c r="E28" s="3"/>
      <c r="F28" s="44" t="s">
        <v>53</v>
      </c>
      <c r="G28" s="45"/>
      <c r="H28" s="44" t="s">
        <v>53</v>
      </c>
      <c r="I28" s="45"/>
      <c r="J28" s="47">
        <f>J29-J26</f>
        <v>-243121721</v>
      </c>
      <c r="K28" s="45"/>
      <c r="L28" s="44" t="s">
        <v>53</v>
      </c>
      <c r="M28" s="46"/>
      <c r="N28" s="44" t="s">
        <v>53</v>
      </c>
      <c r="O28" s="46"/>
      <c r="P28" s="44" t="s">
        <v>53</v>
      </c>
      <c r="Q28" s="46"/>
      <c r="R28" s="44" t="s">
        <v>53</v>
      </c>
      <c r="S28" s="46"/>
      <c r="T28" s="44" t="s">
        <v>53</v>
      </c>
      <c r="U28" s="45"/>
      <c r="V28" s="44" t="s">
        <v>53</v>
      </c>
      <c r="W28" s="46"/>
      <c r="X28" s="47">
        <f>SUM(D28:V28)</f>
        <v>-243121721</v>
      </c>
    </row>
    <row r="29" spans="1:24" s="19" customFormat="1" ht="15">
      <c r="A29" s="12" t="s">
        <v>109</v>
      </c>
      <c r="B29" s="26"/>
      <c r="C29" s="26"/>
      <c r="D29" s="18">
        <v>1181037800</v>
      </c>
      <c r="E29" s="18"/>
      <c r="F29" s="18">
        <v>4625091357</v>
      </c>
      <c r="G29" s="18"/>
      <c r="H29" s="18">
        <v>679137344</v>
      </c>
      <c r="I29" s="18"/>
      <c r="J29" s="18">
        <v>739493467</v>
      </c>
      <c r="K29" s="18"/>
      <c r="L29" s="18">
        <v>305000325</v>
      </c>
      <c r="N29" s="18">
        <v>-19963214</v>
      </c>
      <c r="P29" s="18">
        <v>50062520</v>
      </c>
      <c r="R29" s="18">
        <v>131226422</v>
      </c>
      <c r="S29" s="18"/>
      <c r="T29" s="18">
        <v>1786066031</v>
      </c>
      <c r="U29" s="18"/>
      <c r="V29" s="18">
        <v>506979377</v>
      </c>
      <c r="W29" s="21"/>
      <c r="X29" s="18">
        <v>9984131429</v>
      </c>
    </row>
    <row r="30" spans="1:24" s="19" customFormat="1" ht="15">
      <c r="A30" s="19" t="s">
        <v>67</v>
      </c>
      <c r="B30" s="22"/>
      <c r="D30" s="17" t="s">
        <v>53</v>
      </c>
      <c r="E30" s="18"/>
      <c r="F30" s="17" t="s">
        <v>53</v>
      </c>
      <c r="G30" s="18"/>
      <c r="H30" s="20"/>
      <c r="I30" s="18"/>
      <c r="J30" s="17" t="s">
        <v>53</v>
      </c>
      <c r="L30" s="17" t="s">
        <v>53</v>
      </c>
      <c r="N30" s="17" t="s">
        <v>53</v>
      </c>
      <c r="P30" s="17" t="s">
        <v>53</v>
      </c>
      <c r="R30" s="17" t="s">
        <v>53</v>
      </c>
      <c r="S30" s="18"/>
      <c r="T30" s="17" t="s">
        <v>53</v>
      </c>
      <c r="U30" s="18"/>
      <c r="V30" s="17" t="s">
        <v>53</v>
      </c>
      <c r="W30" s="21"/>
      <c r="X30" s="17">
        <f aca="true" t="shared" si="1" ref="X30:X35">SUM(D30:V30)</f>
        <v>0</v>
      </c>
    </row>
    <row r="31" spans="1:24" s="19" customFormat="1" ht="15">
      <c r="A31" s="19" t="s">
        <v>90</v>
      </c>
      <c r="B31" s="22">
        <v>33</v>
      </c>
      <c r="D31" s="17"/>
      <c r="E31" s="18"/>
      <c r="F31" s="17" t="s">
        <v>53</v>
      </c>
      <c r="G31" s="18"/>
      <c r="H31" s="17" t="s">
        <v>53</v>
      </c>
      <c r="I31" s="18"/>
      <c r="J31" s="17" t="s">
        <v>53</v>
      </c>
      <c r="L31" s="17" t="s">
        <v>53</v>
      </c>
      <c r="N31" s="17" t="s">
        <v>53</v>
      </c>
      <c r="P31" s="17" t="s">
        <v>53</v>
      </c>
      <c r="R31" s="17" t="s">
        <v>53</v>
      </c>
      <c r="S31" s="18"/>
      <c r="T31" s="17" t="s">
        <v>53</v>
      </c>
      <c r="U31" s="18"/>
      <c r="V31" s="17" t="s">
        <v>53</v>
      </c>
      <c r="W31" s="21"/>
      <c r="X31" s="17">
        <f t="shared" si="1"/>
        <v>0</v>
      </c>
    </row>
    <row r="32" spans="1:24" s="19" customFormat="1" ht="15">
      <c r="A32" s="19" t="s">
        <v>91</v>
      </c>
      <c r="B32" s="22">
        <v>33</v>
      </c>
      <c r="D32" s="17" t="s">
        <v>53</v>
      </c>
      <c r="E32" s="18"/>
      <c r="F32" s="20"/>
      <c r="G32" s="18"/>
      <c r="H32" s="17" t="s">
        <v>53</v>
      </c>
      <c r="I32" s="18"/>
      <c r="J32" s="17" t="s">
        <v>53</v>
      </c>
      <c r="L32" s="17" t="s">
        <v>53</v>
      </c>
      <c r="N32" s="17" t="s">
        <v>53</v>
      </c>
      <c r="P32" s="17" t="s">
        <v>53</v>
      </c>
      <c r="R32" s="17" t="s">
        <v>53</v>
      </c>
      <c r="S32" s="18"/>
      <c r="T32" s="17" t="s">
        <v>53</v>
      </c>
      <c r="U32" s="18"/>
      <c r="V32" s="17" t="s">
        <v>53</v>
      </c>
      <c r="W32" s="21"/>
      <c r="X32" s="17">
        <f t="shared" si="1"/>
        <v>0</v>
      </c>
    </row>
    <row r="33" spans="1:24" s="19" customFormat="1" ht="15">
      <c r="A33" s="19" t="s">
        <v>95</v>
      </c>
      <c r="B33" s="22"/>
      <c r="D33" s="17" t="s">
        <v>53</v>
      </c>
      <c r="E33" s="18"/>
      <c r="F33" s="17" t="s">
        <v>53</v>
      </c>
      <c r="G33" s="18"/>
      <c r="H33" s="17" t="s">
        <v>53</v>
      </c>
      <c r="I33" s="18"/>
      <c r="J33" s="17" t="s">
        <v>53</v>
      </c>
      <c r="L33" s="17" t="s">
        <v>53</v>
      </c>
      <c r="N33" s="17"/>
      <c r="P33" s="17" t="s">
        <v>53</v>
      </c>
      <c r="R33" s="17" t="s">
        <v>53</v>
      </c>
      <c r="T33" s="17" t="s">
        <v>53</v>
      </c>
      <c r="U33" s="23"/>
      <c r="V33" s="17" t="s">
        <v>53</v>
      </c>
      <c r="W33" s="23"/>
      <c r="X33" s="17">
        <f t="shared" si="1"/>
        <v>0</v>
      </c>
    </row>
    <row r="34" spans="1:24" s="19" customFormat="1" ht="15">
      <c r="A34" s="19" t="s">
        <v>103</v>
      </c>
      <c r="B34" s="22">
        <v>32</v>
      </c>
      <c r="D34" s="17" t="s">
        <v>53</v>
      </c>
      <c r="E34" s="18"/>
      <c r="F34" s="17" t="s">
        <v>53</v>
      </c>
      <c r="G34" s="18"/>
      <c r="H34" s="17" t="s">
        <v>53</v>
      </c>
      <c r="I34" s="18"/>
      <c r="J34" s="17" t="s">
        <v>53</v>
      </c>
      <c r="L34" s="17" t="s">
        <v>53</v>
      </c>
      <c r="N34" s="17" t="s">
        <v>53</v>
      </c>
      <c r="P34" s="13"/>
      <c r="R34" s="17" t="s">
        <v>53</v>
      </c>
      <c r="S34" s="18"/>
      <c r="T34" s="17" t="s">
        <v>53</v>
      </c>
      <c r="U34" s="18"/>
      <c r="V34" s="17" t="s">
        <v>53</v>
      </c>
      <c r="W34" s="18"/>
      <c r="X34" s="17">
        <f t="shared" si="1"/>
        <v>0</v>
      </c>
    </row>
    <row r="35" spans="1:24" s="19" customFormat="1" ht="15">
      <c r="A35" s="19" t="s">
        <v>112</v>
      </c>
      <c r="B35" s="22">
        <v>17</v>
      </c>
      <c r="D35" s="17" t="s">
        <v>53</v>
      </c>
      <c r="E35" s="18"/>
      <c r="F35" s="17" t="s">
        <v>53</v>
      </c>
      <c r="G35" s="18"/>
      <c r="H35" s="17" t="s">
        <v>53</v>
      </c>
      <c r="I35" s="18"/>
      <c r="J35" s="17"/>
      <c r="L35" s="17" t="s">
        <v>53</v>
      </c>
      <c r="N35" s="17" t="s">
        <v>53</v>
      </c>
      <c r="P35" s="17" t="s">
        <v>53</v>
      </c>
      <c r="R35" s="17" t="s">
        <v>53</v>
      </c>
      <c r="S35" s="18"/>
      <c r="T35" s="17" t="s">
        <v>53</v>
      </c>
      <c r="U35" s="18"/>
      <c r="V35" s="17"/>
      <c r="W35" s="18"/>
      <c r="X35" s="17">
        <f t="shared" si="1"/>
        <v>0</v>
      </c>
    </row>
    <row r="36" spans="1:24" s="19" customFormat="1" ht="15">
      <c r="A36" s="19" t="s">
        <v>66</v>
      </c>
      <c r="B36" s="22">
        <v>24</v>
      </c>
      <c r="D36" s="17" t="s">
        <v>53</v>
      </c>
      <c r="E36" s="18"/>
      <c r="F36" s="17" t="s">
        <v>53</v>
      </c>
      <c r="G36" s="18"/>
      <c r="H36" s="17" t="s">
        <v>53</v>
      </c>
      <c r="I36" s="18"/>
      <c r="J36" s="17" t="s">
        <v>53</v>
      </c>
      <c r="L36" s="17" t="s">
        <v>53</v>
      </c>
      <c r="N36" s="17" t="s">
        <v>53</v>
      </c>
      <c r="P36" s="17" t="s">
        <v>53</v>
      </c>
      <c r="R36" s="13"/>
      <c r="S36" s="18"/>
      <c r="T36" s="17"/>
      <c r="U36" s="18"/>
      <c r="V36" s="17" t="s">
        <v>53</v>
      </c>
      <c r="W36" s="18"/>
      <c r="X36" s="17" t="s">
        <v>53</v>
      </c>
    </row>
    <row r="37" spans="1:24" s="19" customFormat="1" ht="15">
      <c r="A37" s="19" t="s">
        <v>68</v>
      </c>
      <c r="B37" s="22"/>
      <c r="D37" s="17" t="s">
        <v>53</v>
      </c>
      <c r="E37" s="18"/>
      <c r="F37" s="17" t="s">
        <v>53</v>
      </c>
      <c r="G37" s="18"/>
      <c r="H37" s="17" t="s">
        <v>53</v>
      </c>
      <c r="I37" s="18"/>
      <c r="J37" s="17" t="s">
        <v>53</v>
      </c>
      <c r="K37" s="18"/>
      <c r="L37" s="17" t="s">
        <v>53</v>
      </c>
      <c r="M37" s="24"/>
      <c r="N37" s="17" t="s">
        <v>53</v>
      </c>
      <c r="O37" s="24"/>
      <c r="P37" s="17" t="s">
        <v>53</v>
      </c>
      <c r="Q37" s="24"/>
      <c r="R37" s="17" t="s">
        <v>53</v>
      </c>
      <c r="S37" s="18"/>
      <c r="T37" s="18" t="e">
        <f>'BS&amp;PL Thai'!#REF!</f>
        <v>#REF!</v>
      </c>
      <c r="U37" s="18"/>
      <c r="V37" s="17" t="e">
        <f>-'BS&amp;PL Thai'!#REF!</f>
        <v>#REF!</v>
      </c>
      <c r="W37" s="18"/>
      <c r="X37" s="18" t="e">
        <f>SUM(D37:V37)</f>
        <v>#REF!</v>
      </c>
    </row>
    <row r="38" spans="1:24" s="19" customFormat="1" ht="15">
      <c r="A38" s="19" t="s">
        <v>51</v>
      </c>
      <c r="B38" s="22">
        <v>23</v>
      </c>
      <c r="D38" s="17" t="s">
        <v>53</v>
      </c>
      <c r="E38" s="18"/>
      <c r="F38" s="17" t="s">
        <v>53</v>
      </c>
      <c r="G38" s="18"/>
      <c r="H38" s="17" t="s">
        <v>53</v>
      </c>
      <c r="I38" s="18"/>
      <c r="J38" s="17" t="s">
        <v>53</v>
      </c>
      <c r="L38" s="17" t="s">
        <v>53</v>
      </c>
      <c r="N38" s="17" t="s">
        <v>53</v>
      </c>
      <c r="P38" s="17" t="s">
        <v>53</v>
      </c>
      <c r="R38" s="17" t="s">
        <v>53</v>
      </c>
      <c r="S38" s="18"/>
      <c r="T38" s="20"/>
      <c r="U38" s="23"/>
      <c r="V38" s="18"/>
      <c r="W38" s="23"/>
      <c r="X38" s="18">
        <f>SUM(D38:V38)</f>
        <v>0</v>
      </c>
    </row>
    <row r="39" spans="1:24" s="19" customFormat="1" ht="15">
      <c r="A39" s="19" t="s">
        <v>37</v>
      </c>
      <c r="D39" s="17" t="s">
        <v>53</v>
      </c>
      <c r="E39" s="18"/>
      <c r="F39" s="17" t="s">
        <v>53</v>
      </c>
      <c r="G39" s="18"/>
      <c r="H39" s="17" t="s">
        <v>53</v>
      </c>
      <c r="I39" s="18"/>
      <c r="J39" s="17" t="s">
        <v>53</v>
      </c>
      <c r="L39" s="17" t="s">
        <v>53</v>
      </c>
      <c r="N39" s="17" t="s">
        <v>53</v>
      </c>
      <c r="P39" s="17" t="s">
        <v>53</v>
      </c>
      <c r="R39" s="17" t="s">
        <v>53</v>
      </c>
      <c r="S39" s="18"/>
      <c r="T39" s="17" t="s">
        <v>53</v>
      </c>
      <c r="U39" s="18"/>
      <c r="V39" s="25"/>
      <c r="W39" s="23"/>
      <c r="X39" s="18">
        <f>SUM(D39:V39)</f>
        <v>0</v>
      </c>
    </row>
    <row r="40" spans="1:24" s="19" customFormat="1" ht="15.75" thickBot="1">
      <c r="A40" s="12" t="s">
        <v>98</v>
      </c>
      <c r="B40" s="26"/>
      <c r="C40" s="26"/>
      <c r="D40" s="27">
        <f>SUM(D29:D39)</f>
        <v>1181037800</v>
      </c>
      <c r="E40" s="18"/>
      <c r="F40" s="27">
        <f>SUM(F29:F39)</f>
        <v>4625091357</v>
      </c>
      <c r="G40" s="18"/>
      <c r="H40" s="27">
        <f>SUM(H29:H39)</f>
        <v>679137344</v>
      </c>
      <c r="I40" s="18"/>
      <c r="J40" s="27">
        <f>SUM(J29:J39)</f>
        <v>739493467</v>
      </c>
      <c r="K40" s="18"/>
      <c r="L40" s="27">
        <f>SUM(L29:L39)</f>
        <v>305000325</v>
      </c>
      <c r="N40" s="27">
        <f>SUM(N29:N39)</f>
        <v>-19963214</v>
      </c>
      <c r="P40" s="27">
        <f>SUM(P29:P39)</f>
        <v>50062520</v>
      </c>
      <c r="R40" s="27">
        <f>SUM(R29:R39)</f>
        <v>131226422</v>
      </c>
      <c r="S40" s="18"/>
      <c r="T40" s="27" t="e">
        <f>SUM(T29:T39)</f>
        <v>#REF!</v>
      </c>
      <c r="U40" s="18"/>
      <c r="V40" s="27" t="e">
        <f>SUM(V29:V39)</f>
        <v>#REF!</v>
      </c>
      <c r="W40" s="21"/>
      <c r="X40" s="27" t="e">
        <f>SUM(X29:X39)</f>
        <v>#REF!</v>
      </c>
    </row>
    <row r="41" spans="2:25" ht="15.75" thickTop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7"/>
    </row>
    <row r="42" spans="1:25" ht="15">
      <c r="A42" s="29" t="s">
        <v>40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M42" s="28"/>
      <c r="N42" s="28"/>
      <c r="O42" s="28"/>
      <c r="P42" s="28"/>
      <c r="Q42" s="28"/>
      <c r="R42" s="28"/>
      <c r="S42" s="28"/>
      <c r="U42" s="28"/>
      <c r="W42" s="28"/>
      <c r="X42" s="28"/>
      <c r="Y42" s="7"/>
    </row>
    <row r="43" spans="1:25" ht="15">
      <c r="A43" s="201" t="s">
        <v>69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7"/>
    </row>
    <row r="44" spans="1:24" ht="15">
      <c r="A44" s="200" t="s">
        <v>41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</row>
    <row r="45" spans="1:24" ht="15">
      <c r="A45" s="200" t="s">
        <v>74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</row>
    <row r="46" spans="1:24" ht="15">
      <c r="A46" s="200" t="s">
        <v>97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</row>
    <row r="47" spans="5:24" s="7" customFormat="1" ht="15">
      <c r="E47" s="8"/>
      <c r="X47" s="9" t="s">
        <v>56</v>
      </c>
    </row>
    <row r="48" spans="2:24" s="6" customFormat="1" ht="15">
      <c r="B48" s="8"/>
      <c r="C48" s="8"/>
      <c r="E48" s="7"/>
      <c r="G48" s="7"/>
      <c r="H48" s="7"/>
      <c r="I48" s="7"/>
      <c r="J48" s="198" t="s">
        <v>105</v>
      </c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</row>
    <row r="49" spans="6:24" s="6" customFormat="1" ht="15">
      <c r="F49" s="8"/>
      <c r="G49" s="8"/>
      <c r="J49" s="8"/>
      <c r="K49" s="8"/>
      <c r="L49" s="199" t="s">
        <v>38</v>
      </c>
      <c r="M49" s="199"/>
      <c r="N49" s="199"/>
      <c r="O49" s="199"/>
      <c r="P49" s="199"/>
      <c r="Q49" s="40"/>
      <c r="R49" s="6" t="s">
        <v>79</v>
      </c>
      <c r="S49" s="8"/>
      <c r="T49" s="199" t="s">
        <v>46</v>
      </c>
      <c r="U49" s="199"/>
      <c r="V49" s="199"/>
      <c r="W49" s="8"/>
      <c r="X49" s="8"/>
    </row>
    <row r="50" spans="4:20" s="6" customFormat="1" ht="15">
      <c r="D50" s="8"/>
      <c r="E50" s="8"/>
      <c r="F50" s="8"/>
      <c r="J50" s="6" t="s">
        <v>10</v>
      </c>
      <c r="N50" s="6" t="s">
        <v>71</v>
      </c>
      <c r="P50" s="6" t="s">
        <v>38</v>
      </c>
      <c r="R50" s="6" t="s">
        <v>81</v>
      </c>
      <c r="T50" s="6" t="s">
        <v>82</v>
      </c>
    </row>
    <row r="51" spans="4:20" s="6" customFormat="1" ht="15">
      <c r="D51" s="8"/>
      <c r="E51" s="8"/>
      <c r="F51" s="8"/>
      <c r="J51" s="6" t="s">
        <v>27</v>
      </c>
      <c r="L51" s="6" t="s">
        <v>83</v>
      </c>
      <c r="N51" s="6" t="s">
        <v>72</v>
      </c>
      <c r="P51" s="6" t="s">
        <v>84</v>
      </c>
      <c r="R51" s="6" t="s">
        <v>86</v>
      </c>
      <c r="T51" s="6" t="s">
        <v>55</v>
      </c>
    </row>
    <row r="52" spans="4:24" s="6" customFormat="1" ht="15">
      <c r="D52" s="35"/>
      <c r="E52" s="8"/>
      <c r="F52" s="8"/>
      <c r="H52" s="11" t="s">
        <v>26</v>
      </c>
      <c r="J52" s="10" t="s">
        <v>28</v>
      </c>
      <c r="L52" s="10" t="s">
        <v>87</v>
      </c>
      <c r="N52" s="10" t="s">
        <v>65</v>
      </c>
      <c r="P52" s="10" t="s">
        <v>113</v>
      </c>
      <c r="Q52" s="8"/>
      <c r="R52" s="10" t="s">
        <v>89</v>
      </c>
      <c r="T52" s="10" t="s">
        <v>54</v>
      </c>
      <c r="U52" s="8"/>
      <c r="V52" s="10" t="s">
        <v>21</v>
      </c>
      <c r="X52" s="10" t="s">
        <v>23</v>
      </c>
    </row>
    <row r="53" spans="1:24" s="14" customFormat="1" ht="15">
      <c r="A53" s="12" t="s">
        <v>99</v>
      </c>
      <c r="D53" s="36"/>
      <c r="E53" s="37"/>
      <c r="F53" s="13"/>
      <c r="G53" s="13"/>
      <c r="H53" s="32"/>
      <c r="J53" s="16">
        <v>1163410108</v>
      </c>
      <c r="K53" s="13"/>
      <c r="L53" s="16">
        <v>4322607094</v>
      </c>
      <c r="M53" s="13"/>
      <c r="N53" s="16">
        <v>254659742</v>
      </c>
      <c r="O53" s="13"/>
      <c r="P53" s="16">
        <v>963796488</v>
      </c>
      <c r="R53" s="30" t="s">
        <v>53</v>
      </c>
      <c r="T53" s="16">
        <v>118341011</v>
      </c>
      <c r="U53" s="13"/>
      <c r="V53" s="16">
        <v>1066783257</v>
      </c>
      <c r="X53" s="16">
        <f>SUM(J53:V53)</f>
        <v>7889597700</v>
      </c>
    </row>
    <row r="54" spans="1:24" s="1" customFormat="1" ht="18" customHeight="1">
      <c r="A54" s="14" t="s">
        <v>100</v>
      </c>
      <c r="B54" s="33"/>
      <c r="C54" s="3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4"/>
      <c r="R54" s="3"/>
      <c r="S54" s="3"/>
      <c r="T54" s="3"/>
      <c r="U54" s="3"/>
      <c r="V54" s="4"/>
      <c r="W54" s="3"/>
      <c r="X54" s="3"/>
    </row>
    <row r="55" spans="1:24" s="1" customFormat="1" ht="18" customHeight="1">
      <c r="A55" s="14" t="s">
        <v>106</v>
      </c>
      <c r="B55" s="2"/>
      <c r="C55" s="33"/>
      <c r="D55" s="4"/>
      <c r="E55" s="3"/>
      <c r="F55" s="4"/>
      <c r="G55" s="3"/>
      <c r="H55" s="4"/>
      <c r="I55" s="3"/>
      <c r="J55" s="44" t="s">
        <v>53</v>
      </c>
      <c r="K55" s="45"/>
      <c r="L55" s="44" t="s">
        <v>53</v>
      </c>
      <c r="M55" s="45"/>
      <c r="N55" s="44" t="s">
        <v>53</v>
      </c>
      <c r="O55" s="45"/>
      <c r="P55" s="47">
        <v>-536673526</v>
      </c>
      <c r="Q55" s="46"/>
      <c r="R55" s="44" t="s">
        <v>53</v>
      </c>
      <c r="S55" s="46"/>
      <c r="T55" s="44" t="s">
        <v>53</v>
      </c>
      <c r="U55" s="45"/>
      <c r="V55" s="47">
        <f>-528932992+1977911</f>
        <v>-526955081</v>
      </c>
      <c r="W55" s="46"/>
      <c r="X55" s="41">
        <f>SUM(J55:V55)</f>
        <v>-1063628607</v>
      </c>
    </row>
    <row r="56" spans="1:24" s="1" customFormat="1" ht="18" customHeight="1">
      <c r="A56" s="12" t="s">
        <v>102</v>
      </c>
      <c r="B56" s="33"/>
      <c r="C56" s="33"/>
      <c r="D56" s="3"/>
      <c r="E56" s="3"/>
      <c r="F56" s="3"/>
      <c r="G56" s="3"/>
      <c r="H56" s="3"/>
      <c r="I56" s="3"/>
      <c r="J56" s="45">
        <f>SUM(J53:J55)</f>
        <v>1163410108</v>
      </c>
      <c r="K56" s="45"/>
      <c r="L56" s="45">
        <f>SUM(L53:L55)</f>
        <v>4322607094</v>
      </c>
      <c r="M56" s="45"/>
      <c r="N56" s="45">
        <f>SUM(N53:N55)</f>
        <v>254659742</v>
      </c>
      <c r="O56" s="45"/>
      <c r="P56" s="45">
        <f>SUM(P53:P55)</f>
        <v>427122962</v>
      </c>
      <c r="Q56" s="45"/>
      <c r="R56" s="17" t="s">
        <v>53</v>
      </c>
      <c r="S56" s="45"/>
      <c r="T56" s="45">
        <f>SUM(T53:T55)</f>
        <v>118341011</v>
      </c>
      <c r="U56" s="45"/>
      <c r="V56" s="45">
        <f>SUM(V53:V55)</f>
        <v>539828176</v>
      </c>
      <c r="W56" s="45"/>
      <c r="X56" s="45">
        <f>SUM(X53:X55)</f>
        <v>6825969093</v>
      </c>
    </row>
    <row r="57" spans="1:24" s="19" customFormat="1" ht="15">
      <c r="A57" s="19" t="s">
        <v>67</v>
      </c>
      <c r="D57" s="38"/>
      <c r="E57" s="18"/>
      <c r="F57" s="17"/>
      <c r="G57" s="18"/>
      <c r="I57" s="18"/>
      <c r="J57" s="17" t="s">
        <v>53</v>
      </c>
      <c r="K57" s="18"/>
      <c r="L57" s="17" t="s">
        <v>53</v>
      </c>
      <c r="M57" s="18"/>
      <c r="N57" s="20">
        <v>424477602</v>
      </c>
      <c r="O57" s="18"/>
      <c r="P57" s="17" t="s">
        <v>53</v>
      </c>
      <c r="R57" s="17" t="s">
        <v>53</v>
      </c>
      <c r="T57" s="17" t="s">
        <v>53</v>
      </c>
      <c r="U57" s="18"/>
      <c r="V57" s="17" t="s">
        <v>53</v>
      </c>
      <c r="X57" s="13">
        <f aca="true" t="shared" si="2" ref="X57:X63">SUM(J57:V57)</f>
        <v>424477602</v>
      </c>
    </row>
    <row r="58" spans="1:24" s="19" customFormat="1" ht="15">
      <c r="A58" s="19" t="s">
        <v>90</v>
      </c>
      <c r="D58" s="39"/>
      <c r="E58" s="18"/>
      <c r="F58" s="17"/>
      <c r="G58" s="18"/>
      <c r="H58" s="22">
        <v>33</v>
      </c>
      <c r="I58" s="18"/>
      <c r="J58" s="17">
        <v>17627692</v>
      </c>
      <c r="K58" s="18"/>
      <c r="L58" s="17" t="s">
        <v>53</v>
      </c>
      <c r="M58" s="18"/>
      <c r="N58" s="17" t="s">
        <v>53</v>
      </c>
      <c r="O58" s="18"/>
      <c r="P58" s="17" t="s">
        <v>53</v>
      </c>
      <c r="R58" s="17" t="s">
        <v>53</v>
      </c>
      <c r="T58" s="17" t="s">
        <v>53</v>
      </c>
      <c r="U58" s="18"/>
      <c r="V58" s="17" t="s">
        <v>53</v>
      </c>
      <c r="X58" s="13">
        <f t="shared" si="2"/>
        <v>17627692</v>
      </c>
    </row>
    <row r="59" spans="1:24" s="19" customFormat="1" ht="15">
      <c r="A59" s="19" t="s">
        <v>91</v>
      </c>
      <c r="D59" s="39"/>
      <c r="E59" s="18"/>
      <c r="F59" s="17"/>
      <c r="G59" s="18"/>
      <c r="H59" s="22">
        <v>33</v>
      </c>
      <c r="I59" s="18"/>
      <c r="J59" s="17" t="s">
        <v>53</v>
      </c>
      <c r="K59" s="18"/>
      <c r="L59" s="20">
        <v>239560335</v>
      </c>
      <c r="M59" s="18"/>
      <c r="N59" s="17" t="s">
        <v>53</v>
      </c>
      <c r="O59" s="18"/>
      <c r="P59" s="17" t="s">
        <v>53</v>
      </c>
      <c r="R59" s="17" t="s">
        <v>53</v>
      </c>
      <c r="T59" s="17" t="s">
        <v>53</v>
      </c>
      <c r="U59" s="18"/>
      <c r="V59" s="17" t="s">
        <v>53</v>
      </c>
      <c r="X59" s="13">
        <f t="shared" si="2"/>
        <v>239560335</v>
      </c>
    </row>
    <row r="60" spans="1:24" s="19" customFormat="1" ht="15">
      <c r="A60" s="19" t="s">
        <v>78</v>
      </c>
      <c r="D60" s="39"/>
      <c r="E60" s="38"/>
      <c r="F60" s="17"/>
      <c r="G60" s="18"/>
      <c r="H60" s="22">
        <v>32</v>
      </c>
      <c r="J60" s="17" t="s">
        <v>53</v>
      </c>
      <c r="K60" s="18"/>
      <c r="L60" s="17" t="s">
        <v>53</v>
      </c>
      <c r="M60" s="18"/>
      <c r="N60" s="17" t="s">
        <v>53</v>
      </c>
      <c r="O60" s="18"/>
      <c r="P60" s="17" t="s">
        <v>53</v>
      </c>
      <c r="R60" s="13">
        <v>50062520</v>
      </c>
      <c r="T60" s="17" t="s">
        <v>53</v>
      </c>
      <c r="U60" s="18"/>
      <c r="V60" s="17" t="s">
        <v>53</v>
      </c>
      <c r="X60" s="13">
        <f t="shared" si="2"/>
        <v>50062520</v>
      </c>
    </row>
    <row r="61" spans="1:24" s="19" customFormat="1" ht="15">
      <c r="A61" s="19" t="s">
        <v>66</v>
      </c>
      <c r="D61" s="39"/>
      <c r="E61" s="38"/>
      <c r="F61" s="17"/>
      <c r="G61" s="18"/>
      <c r="H61" s="22">
        <v>24</v>
      </c>
      <c r="J61" s="17" t="s">
        <v>53</v>
      </c>
      <c r="K61" s="18"/>
      <c r="L61" s="17" t="s">
        <v>53</v>
      </c>
      <c r="M61" s="18"/>
      <c r="N61" s="17" t="s">
        <v>53</v>
      </c>
      <c r="O61" s="18"/>
      <c r="P61" s="17" t="s">
        <v>53</v>
      </c>
      <c r="R61" s="17" t="s">
        <v>53</v>
      </c>
      <c r="T61" s="17">
        <v>12885411</v>
      </c>
      <c r="U61" s="18"/>
      <c r="V61" s="17">
        <v>-12885411</v>
      </c>
      <c r="X61" s="13">
        <f t="shared" si="2"/>
        <v>0</v>
      </c>
    </row>
    <row r="62" spans="1:24" s="19" customFormat="1" ht="15">
      <c r="A62" s="19" t="s">
        <v>104</v>
      </c>
      <c r="D62" s="31"/>
      <c r="E62" s="21"/>
      <c r="F62" s="17"/>
      <c r="G62" s="21"/>
      <c r="H62" s="31"/>
      <c r="I62" s="21"/>
      <c r="J62" s="17" t="s">
        <v>53</v>
      </c>
      <c r="K62" s="21"/>
      <c r="L62" s="17" t="s">
        <v>53</v>
      </c>
      <c r="M62" s="23"/>
      <c r="N62" s="17" t="s">
        <v>53</v>
      </c>
      <c r="O62" s="23"/>
      <c r="P62" s="17" t="s">
        <v>53</v>
      </c>
      <c r="R62" s="17" t="s">
        <v>53</v>
      </c>
      <c r="T62" s="17" t="s">
        <v>53</v>
      </c>
      <c r="U62" s="23"/>
      <c r="V62" s="20" t="e">
        <f>'BS&amp;PL Thai'!#REF!</f>
        <v>#REF!</v>
      </c>
      <c r="X62" s="13" t="e">
        <f t="shared" si="2"/>
        <v>#REF!</v>
      </c>
    </row>
    <row r="63" spans="1:24" s="19" customFormat="1" ht="15">
      <c r="A63" s="19" t="s">
        <v>92</v>
      </c>
      <c r="D63" s="39"/>
      <c r="E63" s="18"/>
      <c r="F63" s="17"/>
      <c r="G63" s="18"/>
      <c r="H63" s="22">
        <v>23</v>
      </c>
      <c r="I63" s="18"/>
      <c r="J63" s="42" t="s">
        <v>53</v>
      </c>
      <c r="K63" s="18"/>
      <c r="L63" s="42" t="s">
        <v>53</v>
      </c>
      <c r="M63" s="18"/>
      <c r="N63" s="42" t="s">
        <v>53</v>
      </c>
      <c r="O63" s="18"/>
      <c r="P63" s="42" t="s">
        <v>53</v>
      </c>
      <c r="R63" s="42" t="s">
        <v>53</v>
      </c>
      <c r="T63" s="42" t="s">
        <v>53</v>
      </c>
      <c r="U63" s="18"/>
      <c r="V63" s="43">
        <v>-590518900</v>
      </c>
      <c r="X63" s="41">
        <f t="shared" si="2"/>
        <v>-590518900</v>
      </c>
    </row>
    <row r="64" spans="1:24" s="19" customFormat="1" ht="15">
      <c r="A64" s="12" t="s">
        <v>109</v>
      </c>
      <c r="D64" s="18"/>
      <c r="E64" s="18"/>
      <c r="F64" s="18"/>
      <c r="G64" s="18"/>
      <c r="H64" s="18"/>
      <c r="I64" s="18"/>
      <c r="J64" s="18">
        <f>SUM(J56:J63)</f>
        <v>1181037800</v>
      </c>
      <c r="K64" s="18"/>
      <c r="L64" s="18">
        <f>SUM(L56:L63)</f>
        <v>4562167429</v>
      </c>
      <c r="M64" s="18"/>
      <c r="N64" s="18">
        <f>SUM(N56:N63)</f>
        <v>679137344</v>
      </c>
      <c r="O64" s="18"/>
      <c r="P64" s="18">
        <f>SUM(P56:P63)</f>
        <v>427122962</v>
      </c>
      <c r="R64" s="18">
        <f>SUM(R56:R63)</f>
        <v>50062520</v>
      </c>
      <c r="T64" s="18">
        <f>SUM(T56:T63)</f>
        <v>131226422</v>
      </c>
      <c r="U64" s="18"/>
      <c r="V64" s="18" t="e">
        <f>SUM(V56:V63)</f>
        <v>#REF!</v>
      </c>
      <c r="X64" s="18" t="e">
        <f>SUM(X56:X63)</f>
        <v>#REF!</v>
      </c>
    </row>
    <row r="65" spans="1:24" s="19" customFormat="1" ht="15">
      <c r="A65" s="12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R65" s="18"/>
      <c r="T65" s="18"/>
      <c r="U65" s="18"/>
      <c r="V65" s="18"/>
      <c r="X65" s="18"/>
    </row>
    <row r="66" spans="1:24" s="19" customFormat="1" ht="15">
      <c r="A66" s="12" t="s">
        <v>115</v>
      </c>
      <c r="D66" s="18"/>
      <c r="E66" s="18"/>
      <c r="F66" s="18"/>
      <c r="G66" s="18"/>
      <c r="H66" s="18"/>
      <c r="I66" s="18"/>
      <c r="J66" s="18">
        <v>1181037800</v>
      </c>
      <c r="K66" s="18"/>
      <c r="L66" s="18">
        <v>4562167429</v>
      </c>
      <c r="M66" s="18"/>
      <c r="N66" s="18">
        <v>679137344</v>
      </c>
      <c r="O66" s="18"/>
      <c r="P66" s="18">
        <v>982615188</v>
      </c>
      <c r="R66" s="18">
        <v>50062520</v>
      </c>
      <c r="T66" s="18">
        <v>131226422</v>
      </c>
      <c r="U66" s="18"/>
      <c r="V66" s="18">
        <v>1060240466</v>
      </c>
      <c r="X66" s="18">
        <f>SUM(J66:V66)</f>
        <v>8646487169</v>
      </c>
    </row>
    <row r="67" spans="1:24" s="19" customFormat="1" ht="15">
      <c r="A67" s="14" t="s">
        <v>100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R67" s="18"/>
      <c r="T67" s="18"/>
      <c r="U67" s="18"/>
      <c r="V67" s="18"/>
      <c r="X67" s="18"/>
    </row>
    <row r="68" spans="1:24" s="1" customFormat="1" ht="18" customHeight="1">
      <c r="A68" s="14" t="s">
        <v>106</v>
      </c>
      <c r="B68" s="2"/>
      <c r="C68" s="33"/>
      <c r="D68" s="4"/>
      <c r="E68" s="3"/>
      <c r="F68" s="4"/>
      <c r="G68" s="3"/>
      <c r="H68" s="4"/>
      <c r="I68" s="3"/>
      <c r="J68" s="44" t="s">
        <v>53</v>
      </c>
      <c r="K68" s="45"/>
      <c r="L68" s="44" t="s">
        <v>53</v>
      </c>
      <c r="M68" s="45"/>
      <c r="N68" s="44" t="s">
        <v>53</v>
      </c>
      <c r="O68" s="45"/>
      <c r="P68" s="47">
        <v>-536673526</v>
      </c>
      <c r="Q68" s="46"/>
      <c r="R68" s="44" t="s">
        <v>53</v>
      </c>
      <c r="S68" s="46"/>
      <c r="T68" s="44" t="s">
        <v>53</v>
      </c>
      <c r="U68" s="45"/>
      <c r="V68" s="47">
        <f>-528932992+1977911</f>
        <v>-526955081</v>
      </c>
      <c r="W68" s="46"/>
      <c r="X68" s="41">
        <f>SUM(J68:V68)</f>
        <v>-1063628607</v>
      </c>
    </row>
    <row r="69" spans="1:24" s="19" customFormat="1" ht="15">
      <c r="A69" s="12" t="s">
        <v>109</v>
      </c>
      <c r="D69" s="18"/>
      <c r="E69" s="18"/>
      <c r="F69" s="18"/>
      <c r="G69" s="18"/>
      <c r="H69" s="18"/>
      <c r="I69" s="18"/>
      <c r="J69" s="18">
        <v>1181037800</v>
      </c>
      <c r="K69" s="18"/>
      <c r="L69" s="18">
        <v>4562167429</v>
      </c>
      <c r="M69" s="18"/>
      <c r="N69" s="18">
        <v>679137344</v>
      </c>
      <c r="O69" s="18"/>
      <c r="P69" s="18">
        <v>427122962</v>
      </c>
      <c r="R69" s="18">
        <v>50062520</v>
      </c>
      <c r="T69" s="18">
        <v>131226422</v>
      </c>
      <c r="U69" s="18"/>
      <c r="V69" s="18">
        <v>1060240466</v>
      </c>
      <c r="X69" s="18">
        <v>8090994943</v>
      </c>
    </row>
    <row r="70" spans="1:24" s="19" customFormat="1" ht="15">
      <c r="A70" s="19" t="s">
        <v>67</v>
      </c>
      <c r="D70" s="38"/>
      <c r="E70" s="18"/>
      <c r="F70" s="17"/>
      <c r="G70" s="18"/>
      <c r="I70" s="18"/>
      <c r="J70" s="17" t="s">
        <v>53</v>
      </c>
      <c r="K70" s="18"/>
      <c r="L70" s="17" t="s">
        <v>53</v>
      </c>
      <c r="M70" s="18"/>
      <c r="N70" s="20"/>
      <c r="O70" s="18"/>
      <c r="P70" s="17" t="s">
        <v>53</v>
      </c>
      <c r="R70" s="17" t="s">
        <v>53</v>
      </c>
      <c r="T70" s="17" t="s">
        <v>53</v>
      </c>
      <c r="U70" s="18"/>
      <c r="V70" s="17" t="s">
        <v>53</v>
      </c>
      <c r="X70" s="13">
        <f aca="true" t="shared" si="3" ref="X70:X75">SUM(J70:V70)</f>
        <v>0</v>
      </c>
    </row>
    <row r="71" spans="1:24" s="19" customFormat="1" ht="15">
      <c r="A71" s="19" t="s">
        <v>95</v>
      </c>
      <c r="D71" s="39"/>
      <c r="E71" s="18"/>
      <c r="F71" s="17"/>
      <c r="G71" s="18"/>
      <c r="H71" s="22"/>
      <c r="I71" s="18"/>
      <c r="J71" s="17" t="s">
        <v>53</v>
      </c>
      <c r="K71" s="18"/>
      <c r="L71" s="17" t="s">
        <v>53</v>
      </c>
      <c r="M71" s="18"/>
      <c r="N71" s="17" t="s">
        <v>53</v>
      </c>
      <c r="O71" s="18"/>
      <c r="P71" s="17" t="s">
        <v>53</v>
      </c>
      <c r="R71" s="17" t="s">
        <v>53</v>
      </c>
      <c r="T71" s="17" t="s">
        <v>53</v>
      </c>
      <c r="U71" s="18"/>
      <c r="V71" s="17" t="s">
        <v>53</v>
      </c>
      <c r="X71" s="13">
        <f t="shared" si="3"/>
        <v>0</v>
      </c>
    </row>
    <row r="72" spans="1:24" s="19" customFormat="1" ht="15">
      <c r="A72" s="19" t="s">
        <v>103</v>
      </c>
      <c r="D72" s="39"/>
      <c r="E72" s="38"/>
      <c r="F72" s="17"/>
      <c r="G72" s="18"/>
      <c r="H72" s="22">
        <v>32</v>
      </c>
      <c r="J72" s="17" t="s">
        <v>53</v>
      </c>
      <c r="K72" s="18"/>
      <c r="L72" s="17" t="s">
        <v>53</v>
      </c>
      <c r="M72" s="18"/>
      <c r="N72" s="17" t="s">
        <v>53</v>
      </c>
      <c r="O72" s="18"/>
      <c r="P72" s="17" t="s">
        <v>53</v>
      </c>
      <c r="R72" s="13"/>
      <c r="T72" s="17" t="s">
        <v>53</v>
      </c>
      <c r="U72" s="18"/>
      <c r="V72" s="17" t="s">
        <v>53</v>
      </c>
      <c r="X72" s="13">
        <f t="shared" si="3"/>
        <v>0</v>
      </c>
    </row>
    <row r="73" spans="1:24" s="19" customFormat="1" ht="15">
      <c r="A73" s="19" t="s">
        <v>112</v>
      </c>
      <c r="D73" s="39"/>
      <c r="E73" s="38"/>
      <c r="F73" s="17"/>
      <c r="G73" s="18"/>
      <c r="H73" s="22">
        <v>17</v>
      </c>
      <c r="J73" s="17" t="s">
        <v>53</v>
      </c>
      <c r="K73" s="18"/>
      <c r="L73" s="17" t="s">
        <v>53</v>
      </c>
      <c r="M73" s="18"/>
      <c r="N73" s="17" t="s">
        <v>53</v>
      </c>
      <c r="O73" s="18"/>
      <c r="P73" s="17"/>
      <c r="R73" s="17" t="s">
        <v>53</v>
      </c>
      <c r="T73" s="17" t="s">
        <v>53</v>
      </c>
      <c r="U73" s="18"/>
      <c r="V73" s="17" t="s">
        <v>53</v>
      </c>
      <c r="X73" s="13">
        <f t="shared" si="3"/>
        <v>0</v>
      </c>
    </row>
    <row r="74" spans="1:24" s="19" customFormat="1" ht="15">
      <c r="A74" s="19" t="s">
        <v>68</v>
      </c>
      <c r="D74" s="31"/>
      <c r="E74" s="21"/>
      <c r="F74" s="17"/>
      <c r="G74" s="21"/>
      <c r="H74" s="31"/>
      <c r="I74" s="21"/>
      <c r="J74" s="17" t="s">
        <v>53</v>
      </c>
      <c r="K74" s="21"/>
      <c r="L74" s="17" t="s">
        <v>53</v>
      </c>
      <c r="M74" s="23"/>
      <c r="N74" s="17" t="s">
        <v>53</v>
      </c>
      <c r="O74" s="23"/>
      <c r="P74" s="17" t="s">
        <v>53</v>
      </c>
      <c r="R74" s="17" t="s">
        <v>53</v>
      </c>
      <c r="T74" s="17" t="s">
        <v>53</v>
      </c>
      <c r="U74" s="23"/>
      <c r="V74" s="20" t="e">
        <f>'BS&amp;PL Thai'!#REF!</f>
        <v>#REF!</v>
      </c>
      <c r="X74" s="13" t="e">
        <f t="shared" si="3"/>
        <v>#REF!</v>
      </c>
    </row>
    <row r="75" spans="1:24" s="19" customFormat="1" ht="15">
      <c r="A75" s="19" t="s">
        <v>92</v>
      </c>
      <c r="D75" s="39"/>
      <c r="E75" s="18"/>
      <c r="F75" s="17"/>
      <c r="G75" s="18"/>
      <c r="H75" s="22">
        <v>23</v>
      </c>
      <c r="I75" s="18"/>
      <c r="J75" s="17" t="s">
        <v>53</v>
      </c>
      <c r="K75" s="18"/>
      <c r="L75" s="17" t="s">
        <v>53</v>
      </c>
      <c r="M75" s="18"/>
      <c r="N75" s="17" t="s">
        <v>53</v>
      </c>
      <c r="O75" s="18"/>
      <c r="P75" s="17" t="s">
        <v>53</v>
      </c>
      <c r="R75" s="17" t="s">
        <v>53</v>
      </c>
      <c r="T75" s="17" t="s">
        <v>53</v>
      </c>
      <c r="U75" s="18"/>
      <c r="V75" s="20">
        <f>T38</f>
        <v>0</v>
      </c>
      <c r="X75" s="13">
        <f t="shared" si="3"/>
        <v>0</v>
      </c>
    </row>
    <row r="76" spans="1:24" s="19" customFormat="1" ht="15.75" thickBot="1">
      <c r="A76" s="12" t="s">
        <v>98</v>
      </c>
      <c r="D76" s="18"/>
      <c r="E76" s="18"/>
      <c r="F76" s="18"/>
      <c r="G76" s="18"/>
      <c r="H76" s="18"/>
      <c r="I76" s="18"/>
      <c r="J76" s="27">
        <f>SUM(J64:J75)</f>
        <v>3543113400</v>
      </c>
      <c r="K76" s="18"/>
      <c r="L76" s="27">
        <f>SUM(L64:L75)</f>
        <v>13686502287</v>
      </c>
      <c r="M76" s="18"/>
      <c r="N76" s="27">
        <f>SUM(N64:N75)</f>
        <v>2037412032</v>
      </c>
      <c r="O76" s="18"/>
      <c r="P76" s="27">
        <f>SUM(P64:P75)</f>
        <v>1300187586</v>
      </c>
      <c r="R76" s="27">
        <f>SUM(R64:R75)</f>
        <v>150187560</v>
      </c>
      <c r="T76" s="27">
        <f>SUM(T64:T75)</f>
        <v>393679266</v>
      </c>
      <c r="U76" s="18"/>
      <c r="V76" s="27" t="e">
        <f>SUM(V64:V75)</f>
        <v>#REF!</v>
      </c>
      <c r="X76" s="27" t="e">
        <f>SUM(X64:X75)</f>
        <v>#REF!</v>
      </c>
    </row>
    <row r="77" spans="2:25" ht="15.75" thickTop="1">
      <c r="B77" s="28"/>
      <c r="C77" s="28"/>
      <c r="D77" s="28"/>
      <c r="E77" s="28"/>
      <c r="F77" s="28"/>
      <c r="G77" s="28"/>
      <c r="H77" s="28"/>
      <c r="I77" s="28"/>
      <c r="J77" s="28"/>
      <c r="K77" s="28"/>
      <c r="M77" s="28"/>
      <c r="N77" s="28"/>
      <c r="O77" s="28"/>
      <c r="P77" s="28"/>
      <c r="Q77" s="28"/>
      <c r="R77" s="28"/>
      <c r="S77" s="28"/>
      <c r="T77" s="28"/>
      <c r="U77" s="28"/>
      <c r="W77" s="28"/>
      <c r="X77" s="28"/>
      <c r="Y77" s="7"/>
    </row>
    <row r="78" spans="1:25" ht="15">
      <c r="A78" s="29" t="s">
        <v>40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M78" s="28"/>
      <c r="N78" s="28"/>
      <c r="O78" s="28"/>
      <c r="P78" s="28"/>
      <c r="Q78" s="28"/>
      <c r="R78" s="28"/>
      <c r="S78" s="28"/>
      <c r="T78" s="28"/>
      <c r="U78" s="28"/>
      <c r="W78" s="28"/>
      <c r="X78" s="28"/>
      <c r="Y78" s="7"/>
    </row>
    <row r="79" spans="1:25" ht="15">
      <c r="A79" s="29"/>
      <c r="B79" s="28"/>
      <c r="C79" s="28"/>
      <c r="D79" s="28"/>
      <c r="E79" s="28"/>
      <c r="F79" s="28"/>
      <c r="G79" s="28"/>
      <c r="H79" s="28"/>
      <c r="I79" s="28"/>
      <c r="J79" s="28"/>
      <c r="K79" s="28"/>
      <c r="M79" s="28"/>
      <c r="N79" s="28"/>
      <c r="O79" s="28"/>
      <c r="P79" s="28"/>
      <c r="Q79" s="28"/>
      <c r="R79" s="28"/>
      <c r="S79" s="28"/>
      <c r="T79" s="28"/>
      <c r="U79" s="28"/>
      <c r="W79" s="28"/>
      <c r="X79" s="28"/>
      <c r="Y79" s="7"/>
    </row>
    <row r="80" spans="1:25" ht="15">
      <c r="A80" s="29"/>
      <c r="B80" s="28"/>
      <c r="C80" s="28"/>
      <c r="D80" s="28"/>
      <c r="E80" s="28"/>
      <c r="F80" s="28"/>
      <c r="G80" s="28"/>
      <c r="H80" s="28"/>
      <c r="I80" s="28"/>
      <c r="J80" s="28"/>
      <c r="K80" s="28"/>
      <c r="M80" s="28"/>
      <c r="N80" s="28"/>
      <c r="O80" s="28"/>
      <c r="P80" s="28"/>
      <c r="Q80" s="28"/>
      <c r="R80" s="28"/>
      <c r="S80" s="28"/>
      <c r="U80" s="28"/>
      <c r="W80" s="28"/>
      <c r="X80" s="28"/>
      <c r="Y80" s="7"/>
    </row>
    <row r="81" spans="1:25" ht="15">
      <c r="A81" s="29"/>
      <c r="B81" s="28"/>
      <c r="C81" s="28"/>
      <c r="D81" s="28"/>
      <c r="E81" s="28"/>
      <c r="F81" s="28"/>
      <c r="G81" s="28"/>
      <c r="H81" s="28"/>
      <c r="I81" s="28"/>
      <c r="J81" s="28"/>
      <c r="K81" s="28"/>
      <c r="M81" s="28"/>
      <c r="N81" s="28"/>
      <c r="O81" s="28"/>
      <c r="P81" s="28"/>
      <c r="Q81" s="28"/>
      <c r="R81" s="28"/>
      <c r="S81" s="28"/>
      <c r="U81" s="28"/>
      <c r="W81" s="28"/>
      <c r="X81" s="28"/>
      <c r="Y81" s="7"/>
    </row>
    <row r="82" spans="1:25" ht="15">
      <c r="A82" s="29"/>
      <c r="B82" s="28"/>
      <c r="C82" s="28"/>
      <c r="D82" s="28"/>
      <c r="E82" s="28"/>
      <c r="F82" s="28"/>
      <c r="G82" s="28"/>
      <c r="H82" s="28"/>
      <c r="I82" s="28"/>
      <c r="J82" s="28"/>
      <c r="K82" s="28"/>
      <c r="M82" s="28"/>
      <c r="N82" s="28"/>
      <c r="O82" s="28"/>
      <c r="P82" s="28"/>
      <c r="Q82" s="28"/>
      <c r="R82" s="28"/>
      <c r="S82" s="28"/>
      <c r="U82" s="28"/>
      <c r="W82" s="28"/>
      <c r="X82" s="28"/>
      <c r="Y82" s="7"/>
    </row>
    <row r="83" spans="1:25" ht="15">
      <c r="A83" s="29"/>
      <c r="B83" s="28"/>
      <c r="C83" s="28"/>
      <c r="D83" s="28"/>
      <c r="E83" s="28"/>
      <c r="F83" s="28"/>
      <c r="G83" s="28"/>
      <c r="H83" s="28"/>
      <c r="I83" s="28"/>
      <c r="J83" s="28"/>
      <c r="K83" s="28"/>
      <c r="M83" s="28"/>
      <c r="N83" s="28"/>
      <c r="O83" s="28"/>
      <c r="P83" s="28"/>
      <c r="Q83" s="28"/>
      <c r="R83" s="28"/>
      <c r="S83" s="28"/>
      <c r="U83" s="28"/>
      <c r="W83" s="28"/>
      <c r="X83" s="28"/>
      <c r="Y83" s="7"/>
    </row>
    <row r="84" spans="1:25" ht="15">
      <c r="A84" s="29"/>
      <c r="B84" s="28"/>
      <c r="C84" s="28"/>
      <c r="D84" s="28"/>
      <c r="E84" s="28"/>
      <c r="F84" s="28"/>
      <c r="G84" s="28"/>
      <c r="H84" s="28"/>
      <c r="I84" s="28"/>
      <c r="J84" s="28"/>
      <c r="K84" s="28"/>
      <c r="M84" s="28"/>
      <c r="N84" s="28"/>
      <c r="O84" s="28"/>
      <c r="P84" s="28"/>
      <c r="Q84" s="28"/>
      <c r="R84" s="28"/>
      <c r="S84" s="28"/>
      <c r="U84" s="28"/>
      <c r="W84" s="28"/>
      <c r="X84" s="28"/>
      <c r="Y84" s="7"/>
    </row>
    <row r="85" spans="1:24" ht="15">
      <c r="A85" s="201" t="s">
        <v>70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</row>
  </sheetData>
  <sheetProtection/>
  <mergeCells count="14">
    <mergeCell ref="L49:P49"/>
    <mergeCell ref="T49:V49"/>
    <mergeCell ref="A85:X85"/>
    <mergeCell ref="A1:X1"/>
    <mergeCell ref="A2:X2"/>
    <mergeCell ref="A3:X3"/>
    <mergeCell ref="A44:X44"/>
    <mergeCell ref="A43:X43"/>
    <mergeCell ref="D5:X5"/>
    <mergeCell ref="F6:L6"/>
    <mergeCell ref="R6:T6"/>
    <mergeCell ref="A45:X45"/>
    <mergeCell ref="A46:X46"/>
    <mergeCell ref="J48:X48"/>
  </mergeCells>
  <printOptions horizontalCentered="1"/>
  <pageMargins left="0.61" right="0.393700787401575" top="0.89" bottom="0.17" header="0.77" footer="0.196850393700787"/>
  <pageSetup firstPageNumber="3" useFirstPageNumber="1" horizontalDpi="600" verticalDpi="600" orientation="landscape" scale="70" r:id="rId3"/>
  <headerFooter alignWithMargins="0">
    <oddHeader>&amp;C&amp;"Times New Roman,Bold"&amp;10DRAFT SUBJECT TO OUTSTANDING MATTERS</oddHeader>
    <oddFooter>&amp;R&amp;"Times New Roman,Regular"&amp;10We, being responsible for the preparation of
these financial statements and notes thereto,
hereby approve their issue in final form.  
………………..……………………..….…
Directors                       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32"/>
  <sheetViews>
    <sheetView showGridLines="0" zoomScale="85" zoomScaleNormal="85" zoomScaleSheetLayoutView="98" zoomScalePageLayoutView="0" workbookViewId="0" topLeftCell="A1">
      <selection activeCell="C6" sqref="C6"/>
    </sheetView>
  </sheetViews>
  <sheetFormatPr defaultColWidth="8.00390625" defaultRowHeight="21.75"/>
  <cols>
    <col min="1" max="1" width="13.8515625" style="131" customWidth="1"/>
    <col min="2" max="2" width="23.57421875" style="131" customWidth="1"/>
    <col min="3" max="3" width="10.57421875" style="131" customWidth="1"/>
    <col min="4" max="4" width="14.28125" style="132" customWidth="1"/>
    <col min="5" max="5" width="0.5625" style="132" customWidth="1"/>
    <col min="6" max="6" width="14.28125" style="132" customWidth="1"/>
    <col min="7" max="7" width="0.5625" style="132" customWidth="1"/>
    <col min="8" max="8" width="14.28125" style="132" customWidth="1"/>
    <col min="9" max="9" width="0.5625" style="132" customWidth="1"/>
    <col min="10" max="10" width="14.28125" style="132" customWidth="1"/>
    <col min="11" max="11" width="0.5625" style="132" customWidth="1"/>
    <col min="12" max="12" width="14.28125" style="132" customWidth="1"/>
    <col min="13" max="13" width="0.5625" style="132" customWidth="1"/>
    <col min="14" max="14" width="14.28125" style="132" customWidth="1"/>
    <col min="15" max="15" width="0.5625" style="132" customWidth="1"/>
    <col min="16" max="16" width="14.28125" style="132" customWidth="1"/>
    <col min="17" max="17" width="0.5625" style="132" customWidth="1"/>
    <col min="18" max="18" width="14.28125" style="132" customWidth="1"/>
    <col min="19" max="19" width="0.5625" style="132" customWidth="1"/>
    <col min="20" max="20" width="14.28125" style="132" customWidth="1"/>
    <col min="21" max="21" width="0.5625" style="132" customWidth="1"/>
    <col min="22" max="22" width="14.28125" style="132" customWidth="1"/>
    <col min="23" max="23" width="0.5625" style="132" customWidth="1"/>
    <col min="24" max="24" width="14.28125" style="132" customWidth="1"/>
    <col min="25" max="25" width="0.5625" style="132" customWidth="1"/>
    <col min="26" max="26" width="14.28125" style="132" customWidth="1"/>
    <col min="27" max="27" width="0.5625" style="132" customWidth="1"/>
    <col min="28" max="28" width="14.28125" style="132" customWidth="1"/>
    <col min="29" max="29" width="0.85546875" style="132" customWidth="1"/>
    <col min="30" max="30" width="14.28125" style="132" customWidth="1"/>
    <col min="31" max="31" width="0.71875" style="132" customWidth="1"/>
    <col min="32" max="32" width="14.28125" style="132" customWidth="1"/>
    <col min="33" max="33" width="2.140625" style="132" customWidth="1"/>
    <col min="34" max="34" width="13.00390625" style="132" customWidth="1"/>
    <col min="35" max="37" width="8.00390625" style="132" customWidth="1"/>
    <col min="38" max="16384" width="8.00390625" style="131" customWidth="1"/>
  </cols>
  <sheetData>
    <row r="1" spans="1:32" ht="2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1"/>
      <c r="AF1" s="133"/>
    </row>
    <row r="2" spans="1:28" ht="21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1"/>
    </row>
    <row r="3" spans="1:28" ht="21">
      <c r="A3" s="130" t="s">
        <v>30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 ht="21">
      <c r="A4" s="134" t="s">
        <v>289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4:37" s="135" customFormat="1" ht="21"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C5" s="136"/>
      <c r="AE5" s="136"/>
      <c r="AF5" s="133" t="s">
        <v>261</v>
      </c>
      <c r="AG5" s="136"/>
      <c r="AI5" s="136"/>
      <c r="AJ5" s="136"/>
      <c r="AK5" s="136"/>
    </row>
    <row r="6" spans="3:34" ht="21">
      <c r="C6" s="135"/>
      <c r="D6" s="138" t="s">
        <v>33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9"/>
      <c r="AH6" s="139"/>
    </row>
    <row r="7" spans="3:30" ht="21">
      <c r="C7" s="135"/>
      <c r="D7" s="202" t="s">
        <v>180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140"/>
      <c r="AB7" s="140"/>
      <c r="AC7" s="141"/>
      <c r="AD7" s="141"/>
    </row>
    <row r="8" spans="3:30" ht="21">
      <c r="C8" s="135"/>
      <c r="D8" s="137"/>
      <c r="E8" s="137"/>
      <c r="F8" s="137"/>
      <c r="G8" s="137"/>
      <c r="H8" s="135"/>
      <c r="I8" s="136"/>
      <c r="J8" s="136"/>
      <c r="K8" s="136"/>
      <c r="L8" s="136"/>
      <c r="M8" s="136"/>
      <c r="N8" s="203" t="s">
        <v>154</v>
      </c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143"/>
      <c r="Z8" s="140"/>
      <c r="AA8" s="136"/>
      <c r="AB8" s="136"/>
      <c r="AC8" s="136"/>
      <c r="AD8" s="136"/>
    </row>
    <row r="9" spans="3:28" ht="21">
      <c r="C9" s="135"/>
      <c r="D9" s="137"/>
      <c r="E9" s="137"/>
      <c r="F9" s="137"/>
      <c r="G9" s="137"/>
      <c r="H9" s="135"/>
      <c r="I9" s="136"/>
      <c r="J9" s="136"/>
      <c r="K9" s="136"/>
      <c r="L9" s="136"/>
      <c r="M9" s="136"/>
      <c r="N9" s="203" t="s">
        <v>160</v>
      </c>
      <c r="O9" s="203"/>
      <c r="P9" s="203"/>
      <c r="Q9" s="203"/>
      <c r="R9" s="203"/>
      <c r="S9" s="203"/>
      <c r="T9" s="203"/>
      <c r="U9" s="137"/>
      <c r="V9" s="137"/>
      <c r="W9" s="137"/>
      <c r="X9" s="137"/>
      <c r="Y9" s="137"/>
      <c r="Z9" s="137"/>
      <c r="AA9" s="137"/>
      <c r="AB9" s="137"/>
    </row>
    <row r="10" spans="3:37" ht="21">
      <c r="C10" s="135"/>
      <c r="D10" s="137"/>
      <c r="E10" s="137"/>
      <c r="F10" s="137"/>
      <c r="G10" s="137"/>
      <c r="H10" s="135"/>
      <c r="I10" s="136"/>
      <c r="J10" s="136"/>
      <c r="K10" s="136"/>
      <c r="L10" s="136"/>
      <c r="M10" s="136"/>
      <c r="N10" s="137" t="s">
        <v>38</v>
      </c>
      <c r="O10" s="137"/>
      <c r="P10" s="137"/>
      <c r="Q10" s="137"/>
      <c r="R10" s="137"/>
      <c r="S10" s="137"/>
      <c r="T10" s="144" t="s">
        <v>206</v>
      </c>
      <c r="U10" s="137"/>
      <c r="V10" s="137"/>
      <c r="W10" s="137"/>
      <c r="X10" s="137"/>
      <c r="Y10" s="137"/>
      <c r="Z10" s="137"/>
      <c r="AA10" s="137"/>
      <c r="AK10" s="131"/>
    </row>
    <row r="11" spans="2:41" s="145" customFormat="1" ht="21">
      <c r="B11" s="146"/>
      <c r="C11" s="146"/>
      <c r="D11" s="137"/>
      <c r="E11" s="137"/>
      <c r="F11" s="136"/>
      <c r="G11" s="136"/>
      <c r="H11" s="136"/>
      <c r="I11" s="136"/>
      <c r="J11" s="203" t="s">
        <v>46</v>
      </c>
      <c r="K11" s="203"/>
      <c r="L11" s="203"/>
      <c r="N11" s="145" t="s">
        <v>169</v>
      </c>
      <c r="R11" s="145" t="s">
        <v>80</v>
      </c>
      <c r="S11" s="144"/>
      <c r="T11" s="144" t="s">
        <v>207</v>
      </c>
      <c r="U11" s="144"/>
      <c r="V11" s="144" t="s">
        <v>79</v>
      </c>
      <c r="W11" s="144"/>
      <c r="X11" s="144" t="s">
        <v>83</v>
      </c>
      <c r="Y11" s="144"/>
      <c r="Z11" s="144"/>
      <c r="AA11" s="144"/>
      <c r="AB11" s="144"/>
      <c r="AC11" s="137"/>
      <c r="AD11" s="144" t="s">
        <v>166</v>
      </c>
      <c r="AE11" s="137"/>
      <c r="AF11" s="144"/>
      <c r="AK11" s="144"/>
      <c r="AL11" s="144"/>
      <c r="AM11" s="144"/>
      <c r="AN11" s="144"/>
      <c r="AO11" s="144"/>
    </row>
    <row r="12" spans="4:41" s="145" customFormat="1" ht="21">
      <c r="D12" s="144" t="s">
        <v>10</v>
      </c>
      <c r="E12" s="144"/>
      <c r="F12" s="144"/>
      <c r="G12" s="144"/>
      <c r="H12" s="144" t="s">
        <v>80</v>
      </c>
      <c r="I12" s="144"/>
      <c r="J12" s="144" t="s">
        <v>82</v>
      </c>
      <c r="K12" s="144"/>
      <c r="L12" s="144"/>
      <c r="N12" s="144" t="s">
        <v>65</v>
      </c>
      <c r="O12" s="144"/>
      <c r="P12" s="144" t="s">
        <v>38</v>
      </c>
      <c r="Q12" s="144"/>
      <c r="R12" s="145" t="s">
        <v>165</v>
      </c>
      <c r="S12" s="137"/>
      <c r="T12" s="144" t="s">
        <v>229</v>
      </c>
      <c r="U12" s="144"/>
      <c r="V12" s="144" t="s">
        <v>81</v>
      </c>
      <c r="W12" s="144"/>
      <c r="X12" s="144" t="s">
        <v>208</v>
      </c>
      <c r="Y12" s="137"/>
      <c r="Z12" s="144" t="s">
        <v>161</v>
      </c>
      <c r="AA12" s="137"/>
      <c r="AB12" s="144" t="s">
        <v>122</v>
      </c>
      <c r="AC12" s="144"/>
      <c r="AD12" s="144" t="s">
        <v>167</v>
      </c>
      <c r="AE12" s="144"/>
      <c r="AF12" s="144" t="s">
        <v>23</v>
      </c>
      <c r="AK12" s="144"/>
      <c r="AL12" s="144"/>
      <c r="AM12" s="144"/>
      <c r="AN12" s="144"/>
      <c r="AO12" s="144"/>
    </row>
    <row r="13" spans="4:41" s="145" customFormat="1" ht="21">
      <c r="D13" s="144" t="s">
        <v>27</v>
      </c>
      <c r="E13" s="144"/>
      <c r="F13" s="144" t="s">
        <v>83</v>
      </c>
      <c r="G13" s="144"/>
      <c r="H13" s="144" t="s">
        <v>85</v>
      </c>
      <c r="I13" s="144"/>
      <c r="J13" s="144" t="s">
        <v>55</v>
      </c>
      <c r="K13" s="144"/>
      <c r="L13" s="144"/>
      <c r="N13" s="137" t="s">
        <v>225</v>
      </c>
      <c r="O13" s="144"/>
      <c r="P13" s="144" t="s">
        <v>84</v>
      </c>
      <c r="Q13" s="144"/>
      <c r="R13" s="137" t="s">
        <v>204</v>
      </c>
      <c r="S13" s="144"/>
      <c r="T13" s="144" t="s">
        <v>35</v>
      </c>
      <c r="U13" s="144"/>
      <c r="V13" s="144" t="s">
        <v>86</v>
      </c>
      <c r="W13" s="144"/>
      <c r="X13" s="144" t="s">
        <v>209</v>
      </c>
      <c r="Y13" s="144"/>
      <c r="Z13" s="144" t="s">
        <v>163</v>
      </c>
      <c r="AA13" s="144"/>
      <c r="AB13" s="144" t="s">
        <v>35</v>
      </c>
      <c r="AC13" s="144"/>
      <c r="AD13" s="144" t="s">
        <v>168</v>
      </c>
      <c r="AE13" s="144"/>
      <c r="AF13" s="145" t="s">
        <v>34</v>
      </c>
      <c r="AK13" s="144"/>
      <c r="AL13" s="144"/>
      <c r="AM13" s="144"/>
      <c r="AN13" s="144"/>
      <c r="AO13" s="144"/>
    </row>
    <row r="14" spans="2:41" s="145" customFormat="1" ht="21">
      <c r="B14" s="147"/>
      <c r="C14" s="56" t="s">
        <v>26</v>
      </c>
      <c r="D14" s="142" t="s">
        <v>28</v>
      </c>
      <c r="E14" s="144"/>
      <c r="F14" s="142" t="s">
        <v>87</v>
      </c>
      <c r="G14" s="144"/>
      <c r="H14" s="142" t="s">
        <v>88</v>
      </c>
      <c r="I14" s="144"/>
      <c r="J14" s="142" t="s">
        <v>54</v>
      </c>
      <c r="K14" s="137"/>
      <c r="L14" s="142" t="s">
        <v>21</v>
      </c>
      <c r="N14" s="148" t="s">
        <v>226</v>
      </c>
      <c r="O14" s="144"/>
      <c r="P14" s="142" t="s">
        <v>113</v>
      </c>
      <c r="Q14" s="137"/>
      <c r="R14" s="142" t="s">
        <v>205</v>
      </c>
      <c r="S14" s="144"/>
      <c r="T14" s="142" t="s">
        <v>193</v>
      </c>
      <c r="U14" s="137"/>
      <c r="V14" s="142" t="s">
        <v>89</v>
      </c>
      <c r="W14" s="137"/>
      <c r="X14" s="142" t="s">
        <v>210</v>
      </c>
      <c r="Y14" s="144"/>
      <c r="Z14" s="142" t="s">
        <v>162</v>
      </c>
      <c r="AA14" s="144"/>
      <c r="AB14" s="142" t="s">
        <v>181</v>
      </c>
      <c r="AC14" s="144"/>
      <c r="AD14" s="142" t="s">
        <v>94</v>
      </c>
      <c r="AE14" s="144"/>
      <c r="AF14" s="142" t="s">
        <v>35</v>
      </c>
      <c r="AK14" s="144"/>
      <c r="AL14" s="144"/>
      <c r="AM14" s="144"/>
      <c r="AN14" s="144"/>
      <c r="AO14" s="144"/>
    </row>
    <row r="15" spans="1:41" s="145" customFormat="1" ht="21">
      <c r="A15" s="149" t="s">
        <v>294</v>
      </c>
      <c r="B15" s="147"/>
      <c r="D15" s="137"/>
      <c r="E15" s="144"/>
      <c r="F15" s="137"/>
      <c r="G15" s="144"/>
      <c r="H15" s="137"/>
      <c r="I15" s="144"/>
      <c r="J15" s="137"/>
      <c r="K15" s="137"/>
      <c r="L15" s="137"/>
      <c r="N15" s="146"/>
      <c r="O15" s="144"/>
      <c r="P15" s="137"/>
      <c r="Q15" s="137"/>
      <c r="R15" s="137"/>
      <c r="S15" s="144"/>
      <c r="T15" s="137"/>
      <c r="U15" s="137"/>
      <c r="V15" s="137"/>
      <c r="W15" s="137"/>
      <c r="X15" s="137"/>
      <c r="Y15" s="144"/>
      <c r="Z15" s="137"/>
      <c r="AA15" s="144"/>
      <c r="AB15" s="137"/>
      <c r="AC15" s="144"/>
      <c r="AD15" s="137"/>
      <c r="AE15" s="144"/>
      <c r="AF15" s="137"/>
      <c r="AK15" s="144"/>
      <c r="AL15" s="144"/>
      <c r="AM15" s="144"/>
      <c r="AN15" s="144"/>
      <c r="AO15" s="144"/>
    </row>
    <row r="16" spans="1:41" s="153" customFormat="1" ht="21">
      <c r="A16" s="149" t="s">
        <v>297</v>
      </c>
      <c r="B16" s="149"/>
      <c r="C16" s="149"/>
      <c r="D16" s="150">
        <v>1549095654</v>
      </c>
      <c r="E16" s="150"/>
      <c r="F16" s="150">
        <v>20481530880</v>
      </c>
      <c r="G16" s="150"/>
      <c r="H16" s="150">
        <v>305000325</v>
      </c>
      <c r="I16" s="151"/>
      <c r="J16" s="150">
        <v>170000477</v>
      </c>
      <c r="K16" s="150"/>
      <c r="L16" s="150">
        <v>18686664352</v>
      </c>
      <c r="M16" s="152"/>
      <c r="N16" s="150">
        <v>-30724797</v>
      </c>
      <c r="O16" s="150"/>
      <c r="P16" s="150">
        <v>2039861309</v>
      </c>
      <c r="Q16" s="150"/>
      <c r="R16" s="150">
        <v>-68364196</v>
      </c>
      <c r="S16" s="151"/>
      <c r="T16" s="150">
        <v>113932085</v>
      </c>
      <c r="U16" s="150"/>
      <c r="V16" s="150">
        <v>0</v>
      </c>
      <c r="W16" s="150"/>
      <c r="X16" s="150">
        <v>-2566425851</v>
      </c>
      <c r="Y16" s="151"/>
      <c r="Z16" s="150">
        <f>SUM(N16:X16)</f>
        <v>-511721450</v>
      </c>
      <c r="AA16" s="150"/>
      <c r="AB16" s="150">
        <f>SUM(D16:L16,Z16)</f>
        <v>40680570238</v>
      </c>
      <c r="AC16" s="150"/>
      <c r="AD16" s="150">
        <v>1963034544</v>
      </c>
      <c r="AE16" s="150"/>
      <c r="AF16" s="150">
        <f>SUM(AB16:AD16)</f>
        <v>42643604782</v>
      </c>
      <c r="AK16" s="154"/>
      <c r="AL16" s="154"/>
      <c r="AM16" s="154"/>
      <c r="AN16" s="154"/>
      <c r="AO16" s="154"/>
    </row>
    <row r="17" spans="1:41" s="153" customFormat="1" ht="21">
      <c r="A17" s="172" t="s">
        <v>295</v>
      </c>
      <c r="B17" s="149"/>
      <c r="C17" s="149"/>
      <c r="D17" s="150"/>
      <c r="E17" s="150"/>
      <c r="F17" s="150"/>
      <c r="G17" s="150"/>
      <c r="H17" s="150"/>
      <c r="I17" s="151"/>
      <c r="J17" s="150"/>
      <c r="K17" s="150"/>
      <c r="L17" s="150"/>
      <c r="M17" s="152"/>
      <c r="N17" s="150"/>
      <c r="O17" s="150"/>
      <c r="P17" s="150"/>
      <c r="Q17" s="150"/>
      <c r="R17" s="150"/>
      <c r="S17" s="151"/>
      <c r="T17" s="150"/>
      <c r="U17" s="150"/>
      <c r="V17" s="150"/>
      <c r="W17" s="150"/>
      <c r="X17" s="150"/>
      <c r="Y17" s="151"/>
      <c r="Z17" s="150"/>
      <c r="AA17" s="150"/>
      <c r="AB17" s="150"/>
      <c r="AC17" s="150"/>
      <c r="AD17" s="150"/>
      <c r="AE17" s="150"/>
      <c r="AF17" s="150"/>
      <c r="AK17" s="154"/>
      <c r="AL17" s="154"/>
      <c r="AM17" s="154"/>
      <c r="AN17" s="154"/>
      <c r="AO17" s="154"/>
    </row>
    <row r="18" spans="1:41" s="153" customFormat="1" ht="21">
      <c r="A18" s="172" t="s">
        <v>296</v>
      </c>
      <c r="B18" s="149"/>
      <c r="C18" s="196">
        <v>4</v>
      </c>
      <c r="D18" s="171">
        <v>0</v>
      </c>
      <c r="E18" s="150"/>
      <c r="F18" s="171">
        <v>0</v>
      </c>
      <c r="G18" s="150"/>
      <c r="H18" s="171">
        <v>0</v>
      </c>
      <c r="I18" s="151"/>
      <c r="J18" s="171">
        <v>0</v>
      </c>
      <c r="K18" s="150"/>
      <c r="L18" s="171">
        <v>0</v>
      </c>
      <c r="M18" s="152"/>
      <c r="N18" s="171">
        <v>0</v>
      </c>
      <c r="O18" s="150"/>
      <c r="P18" s="171">
        <v>0</v>
      </c>
      <c r="Q18" s="150"/>
      <c r="R18" s="171">
        <v>172836</v>
      </c>
      <c r="S18" s="151"/>
      <c r="T18" s="171">
        <v>0</v>
      </c>
      <c r="U18" s="150"/>
      <c r="V18" s="171">
        <v>0</v>
      </c>
      <c r="W18" s="150"/>
      <c r="X18" s="171">
        <v>0</v>
      </c>
      <c r="Y18" s="151"/>
      <c r="Z18" s="171">
        <f>SUM(N18:X18)</f>
        <v>172836</v>
      </c>
      <c r="AA18" s="150"/>
      <c r="AB18" s="171">
        <f>SUM(D18:L18,Z18)</f>
        <v>172836</v>
      </c>
      <c r="AC18" s="150"/>
      <c r="AD18" s="171">
        <v>41436226</v>
      </c>
      <c r="AE18" s="150"/>
      <c r="AF18" s="171">
        <f>SUM(AB18:AD18)</f>
        <v>41609062</v>
      </c>
      <c r="AK18" s="154"/>
      <c r="AL18" s="154"/>
      <c r="AM18" s="154"/>
      <c r="AN18" s="154"/>
      <c r="AO18" s="154"/>
    </row>
    <row r="19" spans="1:41" s="153" customFormat="1" ht="21">
      <c r="A19" s="149" t="s">
        <v>294</v>
      </c>
      <c r="B19" s="149"/>
      <c r="C19" s="149"/>
      <c r="D19" s="150"/>
      <c r="E19" s="150"/>
      <c r="F19" s="150"/>
      <c r="G19" s="150"/>
      <c r="H19" s="150"/>
      <c r="I19" s="151"/>
      <c r="J19" s="150"/>
      <c r="K19" s="150"/>
      <c r="L19" s="150"/>
      <c r="M19" s="152"/>
      <c r="N19" s="150"/>
      <c r="O19" s="150"/>
      <c r="P19" s="150"/>
      <c r="Q19" s="150"/>
      <c r="R19" s="150"/>
      <c r="S19" s="151"/>
      <c r="T19" s="150"/>
      <c r="U19" s="150"/>
      <c r="V19" s="150"/>
      <c r="W19" s="150"/>
      <c r="X19" s="150"/>
      <c r="Y19" s="151"/>
      <c r="Z19" s="150"/>
      <c r="AA19" s="150"/>
      <c r="AB19" s="150"/>
      <c r="AC19" s="150"/>
      <c r="AD19" s="150"/>
      <c r="AE19" s="150"/>
      <c r="AF19" s="150"/>
      <c r="AK19" s="154"/>
      <c r="AL19" s="154"/>
      <c r="AM19" s="154"/>
      <c r="AN19" s="154"/>
      <c r="AO19" s="154"/>
    </row>
    <row r="20" spans="1:41" s="153" customFormat="1" ht="21">
      <c r="A20" s="149" t="s">
        <v>298</v>
      </c>
      <c r="B20" s="149"/>
      <c r="C20" s="149"/>
      <c r="D20" s="150">
        <f>D16+D18</f>
        <v>1549095654</v>
      </c>
      <c r="E20" s="150"/>
      <c r="F20" s="150">
        <f>F16+F18</f>
        <v>20481530880</v>
      </c>
      <c r="G20" s="150"/>
      <c r="H20" s="150">
        <f>H16+H18</f>
        <v>305000325</v>
      </c>
      <c r="I20" s="151"/>
      <c r="J20" s="150">
        <f>J16+J18</f>
        <v>170000477</v>
      </c>
      <c r="K20" s="150"/>
      <c r="L20" s="150">
        <f>L16+L18</f>
        <v>18686664352</v>
      </c>
      <c r="M20" s="152"/>
      <c r="N20" s="150">
        <f>N16+N18</f>
        <v>-30724797</v>
      </c>
      <c r="O20" s="150"/>
      <c r="P20" s="150">
        <f>P16+P18</f>
        <v>2039861309</v>
      </c>
      <c r="Q20" s="150"/>
      <c r="R20" s="150">
        <f>R16+R18</f>
        <v>-68191360</v>
      </c>
      <c r="S20" s="151"/>
      <c r="T20" s="150">
        <f>T16+T18</f>
        <v>113932085</v>
      </c>
      <c r="U20" s="150"/>
      <c r="V20" s="150">
        <f>V16+V18</f>
        <v>0</v>
      </c>
      <c r="W20" s="150"/>
      <c r="X20" s="150">
        <f>X16+X18</f>
        <v>-2566425851</v>
      </c>
      <c r="Y20" s="151"/>
      <c r="Z20" s="150">
        <f>Z16+Z18</f>
        <v>-511548614</v>
      </c>
      <c r="AA20" s="150"/>
      <c r="AB20" s="150">
        <f>AB16+AB18</f>
        <v>40680743074</v>
      </c>
      <c r="AC20" s="150"/>
      <c r="AD20" s="150">
        <f>AD16+AD18</f>
        <v>2004470770</v>
      </c>
      <c r="AE20" s="150"/>
      <c r="AF20" s="150">
        <f>AF16+AF18</f>
        <v>42685213844</v>
      </c>
      <c r="AK20" s="154"/>
      <c r="AL20" s="154"/>
      <c r="AM20" s="154"/>
      <c r="AN20" s="154"/>
      <c r="AO20" s="154"/>
    </row>
    <row r="21" spans="1:41" s="153" customFormat="1" ht="21">
      <c r="A21" s="153" t="s">
        <v>300</v>
      </c>
      <c r="B21" s="155"/>
      <c r="D21" s="156">
        <v>0</v>
      </c>
      <c r="E21" s="150"/>
      <c r="F21" s="156">
        <v>0</v>
      </c>
      <c r="G21" s="150"/>
      <c r="H21" s="156">
        <v>0</v>
      </c>
      <c r="I21" s="151"/>
      <c r="J21" s="156">
        <v>0</v>
      </c>
      <c r="K21" s="150"/>
      <c r="L21" s="156">
        <f>'PL-T'!I32</f>
        <v>7393522539</v>
      </c>
      <c r="M21" s="152"/>
      <c r="N21" s="156">
        <v>0</v>
      </c>
      <c r="O21" s="150"/>
      <c r="P21" s="156">
        <v>0</v>
      </c>
      <c r="Q21" s="151"/>
      <c r="R21" s="156">
        <v>0</v>
      </c>
      <c r="S21" s="151"/>
      <c r="T21" s="156">
        <v>0</v>
      </c>
      <c r="U21" s="150"/>
      <c r="V21" s="156">
        <v>0</v>
      </c>
      <c r="W21" s="150"/>
      <c r="X21" s="156">
        <v>0</v>
      </c>
      <c r="Y21" s="151"/>
      <c r="Z21" s="156">
        <f>SUM(N21:Y21)</f>
        <v>0</v>
      </c>
      <c r="AA21" s="151"/>
      <c r="AB21" s="156">
        <f>D21+F21+H21+J21+L21+Z21</f>
        <v>7393522539</v>
      </c>
      <c r="AC21" s="150"/>
      <c r="AD21" s="156">
        <f>'PL-T'!I33</f>
        <v>277753400</v>
      </c>
      <c r="AE21" s="150"/>
      <c r="AF21" s="156">
        <f>SUM(AB21:AD21)</f>
        <v>7671275939</v>
      </c>
      <c r="AK21" s="154"/>
      <c r="AL21" s="154"/>
      <c r="AM21" s="154"/>
      <c r="AN21" s="154"/>
      <c r="AO21" s="154"/>
    </row>
    <row r="22" spans="1:41" s="153" customFormat="1" ht="21">
      <c r="A22" s="153" t="s">
        <v>301</v>
      </c>
      <c r="B22" s="155"/>
      <c r="D22" s="157">
        <v>0</v>
      </c>
      <c r="E22" s="150"/>
      <c r="F22" s="157">
        <v>0</v>
      </c>
      <c r="G22" s="150"/>
      <c r="H22" s="157">
        <v>0</v>
      </c>
      <c r="I22" s="150"/>
      <c r="J22" s="157">
        <v>0</v>
      </c>
      <c r="K22" s="150"/>
      <c r="L22" s="157">
        <v>77066433</v>
      </c>
      <c r="M22" s="158"/>
      <c r="N22" s="157">
        <v>289806430</v>
      </c>
      <c r="O22" s="150"/>
      <c r="P22" s="157">
        <v>599617462</v>
      </c>
      <c r="Q22" s="150"/>
      <c r="R22" s="157">
        <f>18101517-292620</f>
        <v>17808897</v>
      </c>
      <c r="S22" s="150"/>
      <c r="T22" s="157">
        <v>282911182</v>
      </c>
      <c r="U22" s="150"/>
      <c r="V22" s="157">
        <v>0</v>
      </c>
      <c r="W22" s="150"/>
      <c r="X22" s="157">
        <v>0</v>
      </c>
      <c r="Y22" s="150"/>
      <c r="Z22" s="157">
        <f>SUM(N22:X22)</f>
        <v>1190143971</v>
      </c>
      <c r="AA22" s="150"/>
      <c r="AB22" s="157">
        <f>D22+F22+H22+J22+L22+Z22</f>
        <v>1267210404</v>
      </c>
      <c r="AC22" s="150"/>
      <c r="AD22" s="157">
        <f>26919578-119784</f>
        <v>26799794</v>
      </c>
      <c r="AE22" s="150"/>
      <c r="AF22" s="157">
        <f>SUM(AB22:AD22)</f>
        <v>1294010198</v>
      </c>
      <c r="AK22" s="154"/>
      <c r="AL22" s="154"/>
      <c r="AM22" s="154"/>
      <c r="AN22" s="154"/>
      <c r="AO22" s="154"/>
    </row>
    <row r="23" spans="1:41" s="153" customFormat="1" ht="21">
      <c r="A23" s="153" t="s">
        <v>264</v>
      </c>
      <c r="B23" s="155"/>
      <c r="D23" s="159">
        <f>SUM(D21:D22)</f>
        <v>0</v>
      </c>
      <c r="E23" s="150"/>
      <c r="F23" s="159">
        <f>SUM(F21:F22)</f>
        <v>0</v>
      </c>
      <c r="G23" s="150"/>
      <c r="H23" s="159">
        <f>SUM(H21:H22)</f>
        <v>0</v>
      </c>
      <c r="I23" s="150"/>
      <c r="J23" s="159">
        <f>SUM(J21:J22)</f>
        <v>0</v>
      </c>
      <c r="K23" s="150"/>
      <c r="L23" s="159">
        <f>SUM(L21:L22)</f>
        <v>7470588972</v>
      </c>
      <c r="M23" s="158"/>
      <c r="N23" s="159">
        <f>SUM(N21:N22)</f>
        <v>289806430</v>
      </c>
      <c r="O23" s="150"/>
      <c r="P23" s="159">
        <f>SUM(P21:P22)</f>
        <v>599617462</v>
      </c>
      <c r="Q23" s="150"/>
      <c r="R23" s="159">
        <f>SUM(R21:R22)</f>
        <v>17808897</v>
      </c>
      <c r="S23" s="150"/>
      <c r="T23" s="159">
        <f>SUM(T21:T22)</f>
        <v>282911182</v>
      </c>
      <c r="U23" s="150"/>
      <c r="V23" s="159">
        <f>SUM(V21:V22)</f>
        <v>0</v>
      </c>
      <c r="W23" s="150"/>
      <c r="X23" s="159">
        <f>SUM(X21:X22)</f>
        <v>0</v>
      </c>
      <c r="Y23" s="150"/>
      <c r="Z23" s="159">
        <f>SUM(Z21:Z22)</f>
        <v>1190143971</v>
      </c>
      <c r="AA23" s="150"/>
      <c r="AB23" s="159">
        <f>SUM(AB21:AB22)</f>
        <v>8660732943</v>
      </c>
      <c r="AC23" s="150"/>
      <c r="AD23" s="159">
        <f>SUM(AD21:AD22)</f>
        <v>304553194</v>
      </c>
      <c r="AE23" s="150"/>
      <c r="AF23" s="159">
        <f>SUM(AF21:AF22)</f>
        <v>8965286137</v>
      </c>
      <c r="AK23" s="154"/>
      <c r="AL23" s="154"/>
      <c r="AM23" s="154"/>
      <c r="AN23" s="154"/>
      <c r="AO23" s="154"/>
    </row>
    <row r="24" spans="1:41" s="153" customFormat="1" ht="21">
      <c r="A24" s="153" t="s">
        <v>327</v>
      </c>
      <c r="B24" s="155"/>
      <c r="C24" s="196">
        <v>27</v>
      </c>
      <c r="D24" s="150">
        <v>0</v>
      </c>
      <c r="E24" s="150"/>
      <c r="F24" s="150">
        <v>0</v>
      </c>
      <c r="G24" s="150"/>
      <c r="H24" s="150">
        <v>0</v>
      </c>
      <c r="I24" s="150"/>
      <c r="J24" s="150">
        <v>0</v>
      </c>
      <c r="K24" s="150"/>
      <c r="L24" s="150">
        <v>0</v>
      </c>
      <c r="M24" s="158"/>
      <c r="N24" s="150">
        <v>0</v>
      </c>
      <c r="O24" s="150"/>
      <c r="P24" s="150">
        <v>0</v>
      </c>
      <c r="Q24" s="150"/>
      <c r="R24" s="150">
        <v>0</v>
      </c>
      <c r="S24" s="150"/>
      <c r="T24" s="150">
        <v>0</v>
      </c>
      <c r="U24" s="150"/>
      <c r="V24" s="150">
        <v>585527449</v>
      </c>
      <c r="W24" s="150"/>
      <c r="X24" s="150">
        <v>0</v>
      </c>
      <c r="Y24" s="150"/>
      <c r="Z24" s="150">
        <f>SUM(N24:X24)</f>
        <v>585527449</v>
      </c>
      <c r="AA24" s="150"/>
      <c r="AB24" s="150">
        <f>SUM(D24:L24,Z24)</f>
        <v>585527449</v>
      </c>
      <c r="AC24" s="150"/>
      <c r="AD24" s="150">
        <v>0</v>
      </c>
      <c r="AE24" s="150"/>
      <c r="AF24" s="150">
        <f>SUM(AB24:AD24)</f>
        <v>585527449</v>
      </c>
      <c r="AK24" s="154"/>
      <c r="AL24" s="154"/>
      <c r="AM24" s="154"/>
      <c r="AN24" s="154"/>
      <c r="AO24" s="154"/>
    </row>
    <row r="25" spans="1:41" s="153" customFormat="1" ht="21">
      <c r="A25" s="153" t="s">
        <v>92</v>
      </c>
      <c r="B25" s="155"/>
      <c r="C25" s="196">
        <v>30</v>
      </c>
      <c r="D25" s="150">
        <v>0</v>
      </c>
      <c r="E25" s="150"/>
      <c r="F25" s="150">
        <v>0</v>
      </c>
      <c r="G25" s="150"/>
      <c r="H25" s="150">
        <v>0</v>
      </c>
      <c r="I25" s="150"/>
      <c r="J25" s="150">
        <v>0</v>
      </c>
      <c r="K25" s="150"/>
      <c r="L25" s="150">
        <v>-3098148408</v>
      </c>
      <c r="M25" s="158"/>
      <c r="N25" s="150">
        <v>0</v>
      </c>
      <c r="O25" s="150"/>
      <c r="P25" s="150">
        <v>0</v>
      </c>
      <c r="Q25" s="150"/>
      <c r="R25" s="150">
        <v>0</v>
      </c>
      <c r="S25" s="150"/>
      <c r="T25" s="150">
        <v>0</v>
      </c>
      <c r="U25" s="150"/>
      <c r="V25" s="150">
        <v>0</v>
      </c>
      <c r="W25" s="150"/>
      <c r="X25" s="150">
        <v>0</v>
      </c>
      <c r="Y25" s="150"/>
      <c r="Z25" s="150">
        <f>SUM(N25:X25)</f>
        <v>0</v>
      </c>
      <c r="AA25" s="150"/>
      <c r="AB25" s="150">
        <f>SUM(D25:L25,Z25)</f>
        <v>-3098148408</v>
      </c>
      <c r="AC25" s="150"/>
      <c r="AD25" s="150">
        <v>0</v>
      </c>
      <c r="AE25" s="150"/>
      <c r="AF25" s="150">
        <f>SUM(AB25:AD25)</f>
        <v>-3098148408</v>
      </c>
      <c r="AK25" s="154"/>
      <c r="AL25" s="154"/>
      <c r="AM25" s="154"/>
      <c r="AN25" s="154"/>
      <c r="AO25" s="154"/>
    </row>
    <row r="26" spans="1:41" s="153" customFormat="1" ht="21">
      <c r="A26" s="153" t="s">
        <v>212</v>
      </c>
      <c r="B26" s="155"/>
      <c r="D26" s="150"/>
      <c r="E26" s="150"/>
      <c r="F26" s="150"/>
      <c r="G26" s="150"/>
      <c r="H26" s="150"/>
      <c r="I26" s="150"/>
      <c r="J26" s="150"/>
      <c r="K26" s="150"/>
      <c r="L26" s="150"/>
      <c r="M26" s="158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K26" s="154"/>
      <c r="AL26" s="154"/>
      <c r="AM26" s="154"/>
      <c r="AN26" s="154"/>
      <c r="AO26" s="154"/>
    </row>
    <row r="27" spans="1:41" s="153" customFormat="1" ht="21">
      <c r="A27" s="153" t="s">
        <v>213</v>
      </c>
      <c r="B27" s="155"/>
      <c r="D27" s="150">
        <v>0</v>
      </c>
      <c r="E27" s="150"/>
      <c r="F27" s="150">
        <v>0</v>
      </c>
      <c r="G27" s="150"/>
      <c r="H27" s="150">
        <v>0</v>
      </c>
      <c r="I27" s="150"/>
      <c r="J27" s="150">
        <v>0</v>
      </c>
      <c r="K27" s="150"/>
      <c r="L27" s="150">
        <v>0</v>
      </c>
      <c r="M27" s="158"/>
      <c r="N27" s="150">
        <v>0</v>
      </c>
      <c r="O27" s="150"/>
      <c r="P27" s="150">
        <v>0</v>
      </c>
      <c r="Q27" s="150"/>
      <c r="R27" s="150">
        <v>0</v>
      </c>
      <c r="S27" s="150"/>
      <c r="T27" s="150">
        <v>-7783870</v>
      </c>
      <c r="U27" s="150"/>
      <c r="V27" s="150">
        <v>0</v>
      </c>
      <c r="W27" s="150"/>
      <c r="X27" s="150">
        <v>0</v>
      </c>
      <c r="Y27" s="150"/>
      <c r="Z27" s="150">
        <f>SUM(N27:X27)</f>
        <v>-7783870</v>
      </c>
      <c r="AA27" s="150"/>
      <c r="AB27" s="150">
        <f>SUM(D27:L27,Z27)</f>
        <v>-7783870</v>
      </c>
      <c r="AC27" s="150"/>
      <c r="AD27" s="150">
        <v>0</v>
      </c>
      <c r="AE27" s="150"/>
      <c r="AF27" s="150">
        <f>SUM(AB27:AD27)</f>
        <v>-7783870</v>
      </c>
      <c r="AK27" s="154"/>
      <c r="AL27" s="154"/>
      <c r="AM27" s="154"/>
      <c r="AN27" s="154"/>
      <c r="AO27" s="154"/>
    </row>
    <row r="28" spans="1:41" s="153" customFormat="1" ht="21">
      <c r="A28" s="160" t="s">
        <v>227</v>
      </c>
      <c r="B28" s="155"/>
      <c r="D28" s="150"/>
      <c r="E28" s="150"/>
      <c r="F28" s="150"/>
      <c r="G28" s="150"/>
      <c r="H28" s="150"/>
      <c r="I28" s="150"/>
      <c r="J28" s="150"/>
      <c r="K28" s="150"/>
      <c r="L28" s="150"/>
      <c r="M28" s="158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K28" s="154"/>
      <c r="AL28" s="154"/>
      <c r="AM28" s="154"/>
      <c r="AN28" s="154"/>
      <c r="AO28" s="154"/>
    </row>
    <row r="29" spans="1:41" s="160" customFormat="1" ht="21">
      <c r="A29" s="160" t="s">
        <v>228</v>
      </c>
      <c r="B29" s="161"/>
      <c r="D29" s="150"/>
      <c r="E29" s="150"/>
      <c r="F29" s="150"/>
      <c r="G29" s="150"/>
      <c r="H29" s="150"/>
      <c r="I29" s="150"/>
      <c r="J29" s="150"/>
      <c r="K29" s="150"/>
      <c r="L29" s="150"/>
      <c r="M29" s="158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K29" s="162"/>
      <c r="AL29" s="162"/>
      <c r="AM29" s="162"/>
      <c r="AN29" s="162"/>
      <c r="AO29" s="162"/>
    </row>
    <row r="30" spans="1:41" s="153" customFormat="1" ht="21">
      <c r="A30" s="153" t="s">
        <v>222</v>
      </c>
      <c r="B30" s="155"/>
      <c r="D30" s="150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-6008920</v>
      </c>
      <c r="U30" s="150"/>
      <c r="V30" s="150">
        <v>0</v>
      </c>
      <c r="W30" s="150"/>
      <c r="X30" s="150">
        <v>-34906841</v>
      </c>
      <c r="Y30" s="151"/>
      <c r="Z30" s="150">
        <f>SUM(N30:Y30)</f>
        <v>-40915761</v>
      </c>
      <c r="AA30" s="151"/>
      <c r="AB30" s="150">
        <f>D30+F30+H30+J30+L30+Z30</f>
        <v>-40915761</v>
      </c>
      <c r="AC30" s="150"/>
      <c r="AD30" s="150">
        <v>26567200</v>
      </c>
      <c r="AE30" s="150"/>
      <c r="AF30" s="150">
        <f>SUM(AB30:AD30)</f>
        <v>-14348561</v>
      </c>
      <c r="AK30" s="154"/>
      <c r="AL30" s="154"/>
      <c r="AM30" s="154"/>
      <c r="AN30" s="154"/>
      <c r="AO30" s="154"/>
    </row>
    <row r="31" spans="1:41" s="153" customFormat="1" ht="21">
      <c r="A31" s="153" t="s">
        <v>223</v>
      </c>
      <c r="B31" s="155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1"/>
      <c r="Z31" s="150"/>
      <c r="AA31" s="151"/>
      <c r="AB31" s="150"/>
      <c r="AC31" s="150"/>
      <c r="AD31" s="150"/>
      <c r="AE31" s="150"/>
      <c r="AF31" s="150"/>
      <c r="AK31" s="154"/>
      <c r="AL31" s="154"/>
      <c r="AM31" s="154"/>
      <c r="AN31" s="154"/>
      <c r="AO31" s="154"/>
    </row>
    <row r="32" spans="1:41" s="153" customFormat="1" ht="21">
      <c r="A32" s="153" t="s">
        <v>224</v>
      </c>
      <c r="B32" s="155"/>
      <c r="D32" s="150">
        <v>0</v>
      </c>
      <c r="E32" s="150">
        <v>0</v>
      </c>
      <c r="F32" s="150">
        <v>0</v>
      </c>
      <c r="G32" s="150">
        <v>0</v>
      </c>
      <c r="H32" s="150">
        <v>0</v>
      </c>
      <c r="I32" s="151">
        <v>0</v>
      </c>
      <c r="J32" s="150">
        <v>0</v>
      </c>
      <c r="K32" s="150">
        <v>0</v>
      </c>
      <c r="L32" s="150">
        <v>0</v>
      </c>
      <c r="M32" s="152">
        <v>0</v>
      </c>
      <c r="N32" s="150">
        <v>0</v>
      </c>
      <c r="O32" s="150">
        <v>0</v>
      </c>
      <c r="P32" s="150">
        <v>0</v>
      </c>
      <c r="Q32" s="151">
        <v>0</v>
      </c>
      <c r="R32" s="150">
        <v>0</v>
      </c>
      <c r="S32" s="151">
        <v>0</v>
      </c>
      <c r="T32" s="150">
        <v>0</v>
      </c>
      <c r="U32" s="150"/>
      <c r="V32" s="150">
        <v>0</v>
      </c>
      <c r="W32" s="150"/>
      <c r="X32" s="150">
        <v>0</v>
      </c>
      <c r="Y32" s="151"/>
      <c r="Z32" s="150">
        <f>SUM(N32:Y32)</f>
        <v>0</v>
      </c>
      <c r="AA32" s="151"/>
      <c r="AB32" s="150">
        <f>D32+F32+H32+J32+L32+Z32</f>
        <v>0</v>
      </c>
      <c r="AC32" s="150"/>
      <c r="AD32" s="150">
        <v>-117647694</v>
      </c>
      <c r="AE32" s="163"/>
      <c r="AF32" s="150">
        <f>SUM(AB32:AD32)</f>
        <v>-117647694</v>
      </c>
      <c r="AK32" s="154"/>
      <c r="AL32" s="154"/>
      <c r="AM32" s="154"/>
      <c r="AN32" s="154"/>
      <c r="AO32" s="154"/>
    </row>
    <row r="33" spans="1:41" s="153" customFormat="1" ht="21.75" thickBot="1">
      <c r="A33" s="149" t="s">
        <v>299</v>
      </c>
      <c r="B33" s="149"/>
      <c r="C33" s="149"/>
      <c r="D33" s="164">
        <f>SUM(D20:D32)-D23</f>
        <v>1549095654</v>
      </c>
      <c r="E33" s="150"/>
      <c r="F33" s="164">
        <f>SUM(F20:F32)-F23</f>
        <v>20481530880</v>
      </c>
      <c r="G33" s="150"/>
      <c r="H33" s="164">
        <f>SUM(H20:H32)-H23</f>
        <v>305000325</v>
      </c>
      <c r="I33" s="151"/>
      <c r="J33" s="164">
        <f>SUM(J20:J32)-J23</f>
        <v>170000477</v>
      </c>
      <c r="K33" s="150"/>
      <c r="L33" s="164">
        <f>SUM(L20:L32)-L23</f>
        <v>23059104916</v>
      </c>
      <c r="M33" s="152"/>
      <c r="N33" s="164">
        <f>SUM(N20:N32)-N23</f>
        <v>259081633</v>
      </c>
      <c r="O33" s="150"/>
      <c r="P33" s="164">
        <f>SUM(P20:P32)-P23</f>
        <v>2639478771</v>
      </c>
      <c r="Q33" s="150"/>
      <c r="R33" s="164">
        <f>SUM(R20:R32)-R23</f>
        <v>-50382463</v>
      </c>
      <c r="S33" s="151"/>
      <c r="T33" s="164">
        <f>SUM(T20:T32)-T23</f>
        <v>383050477</v>
      </c>
      <c r="U33" s="150"/>
      <c r="V33" s="164">
        <f>SUM(V20:V32)-V23</f>
        <v>585527449</v>
      </c>
      <c r="W33" s="150"/>
      <c r="X33" s="164">
        <f>SUM(X20:X32)-X23</f>
        <v>-2601332692</v>
      </c>
      <c r="Y33" s="151"/>
      <c r="Z33" s="164">
        <f>SUM(Z20:Z32)-Z23</f>
        <v>1215423175</v>
      </c>
      <c r="AA33" s="151"/>
      <c r="AB33" s="164">
        <f>SUM(AB20:AB32)-AB23</f>
        <v>46780155427</v>
      </c>
      <c r="AC33" s="150"/>
      <c r="AD33" s="164">
        <f>SUM(AD20:AD32)-AD23</f>
        <v>2217943470</v>
      </c>
      <c r="AE33" s="150"/>
      <c r="AF33" s="164">
        <f>SUM(AF20:AF32)-AF23</f>
        <v>48998098897</v>
      </c>
      <c r="AK33" s="154"/>
      <c r="AL33" s="154"/>
      <c r="AM33" s="154"/>
      <c r="AN33" s="154"/>
      <c r="AO33" s="154"/>
    </row>
    <row r="34" spans="2:29" ht="21.75" thickTop="1">
      <c r="B34" s="132"/>
      <c r="C34" s="132"/>
      <c r="AC34" s="136"/>
    </row>
    <row r="35" spans="1:32" ht="21">
      <c r="A35" s="153" t="s">
        <v>40</v>
      </c>
      <c r="B35" s="132"/>
      <c r="C35" s="132"/>
      <c r="AC35" s="136"/>
      <c r="AD35" s="131"/>
      <c r="AF35" s="131"/>
    </row>
    <row r="36" spans="1:32" ht="21">
      <c r="A36" s="153"/>
      <c r="B36" s="132"/>
      <c r="C36" s="132"/>
      <c r="AC36" s="136"/>
      <c r="AD36" s="131"/>
      <c r="AF36" s="131"/>
    </row>
    <row r="37" spans="1:32" ht="21">
      <c r="A37" s="153"/>
      <c r="B37" s="132"/>
      <c r="C37" s="132"/>
      <c r="AC37" s="136"/>
      <c r="AD37" s="131"/>
      <c r="AF37" s="131"/>
    </row>
    <row r="38" spans="1:32" ht="21">
      <c r="A38" s="153"/>
      <c r="B38" s="132"/>
      <c r="C38" s="132"/>
      <c r="AC38" s="136"/>
      <c r="AD38" s="131"/>
      <c r="AF38" s="131"/>
    </row>
    <row r="39" spans="1:32" ht="21">
      <c r="A39" s="153"/>
      <c r="B39" s="132"/>
      <c r="C39" s="132"/>
      <c r="AC39" s="136"/>
      <c r="AD39" s="131"/>
      <c r="AF39" s="131"/>
    </row>
    <row r="40" spans="1:32" ht="21">
      <c r="A40" s="153"/>
      <c r="B40" s="132"/>
      <c r="C40" s="132"/>
      <c r="AC40" s="136"/>
      <c r="AD40" s="131"/>
      <c r="AF40" s="131"/>
    </row>
    <row r="41" spans="1:32" ht="21">
      <c r="A41" s="153"/>
      <c r="B41" s="132"/>
      <c r="C41" s="132"/>
      <c r="AC41" s="136"/>
      <c r="AD41" s="131"/>
      <c r="AF41" s="131"/>
    </row>
    <row r="42" spans="1:32" ht="21">
      <c r="A42" s="153"/>
      <c r="B42" s="132"/>
      <c r="C42" s="132"/>
      <c r="AC42" s="136"/>
      <c r="AD42" s="131"/>
      <c r="AF42" s="131"/>
    </row>
    <row r="43" spans="1:32" ht="21">
      <c r="A43" s="153"/>
      <c r="B43" s="132"/>
      <c r="C43" s="132"/>
      <c r="AC43" s="136"/>
      <c r="AD43" s="131"/>
      <c r="AF43" s="131"/>
    </row>
    <row r="44" spans="1:32" ht="29.25">
      <c r="A44" s="153"/>
      <c r="B44" s="132"/>
      <c r="C44" s="132"/>
      <c r="AC44" s="136"/>
      <c r="AF44" s="195">
        <v>6</v>
      </c>
    </row>
    <row r="45" spans="1:32" ht="21">
      <c r="A45" s="130" t="s">
        <v>41</v>
      </c>
      <c r="B45" s="132"/>
      <c r="C45" s="132"/>
      <c r="AC45" s="136"/>
      <c r="AF45" s="133"/>
    </row>
    <row r="46" spans="1:29" ht="21">
      <c r="A46" s="130" t="s">
        <v>74</v>
      </c>
      <c r="B46" s="132"/>
      <c r="C46" s="132"/>
      <c r="AC46" s="136"/>
    </row>
    <row r="47" spans="1:29" ht="21">
      <c r="A47" s="134" t="s">
        <v>289</v>
      </c>
      <c r="B47" s="132"/>
      <c r="C47" s="132"/>
      <c r="AC47" s="136"/>
    </row>
    <row r="48" spans="4:37" s="135" customFormat="1" ht="21">
      <c r="D48" s="136"/>
      <c r="E48" s="13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C48" s="136"/>
      <c r="AE48" s="136"/>
      <c r="AF48" s="133" t="s">
        <v>261</v>
      </c>
      <c r="AG48" s="136"/>
      <c r="AI48" s="136"/>
      <c r="AJ48" s="136"/>
      <c r="AK48" s="136"/>
    </row>
    <row r="49" spans="3:34" ht="21">
      <c r="C49" s="135"/>
      <c r="D49" s="138" t="s">
        <v>33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43"/>
      <c r="AG49" s="139"/>
      <c r="AH49" s="139"/>
    </row>
    <row r="50" spans="3:30" ht="21">
      <c r="C50" s="135"/>
      <c r="D50" s="202" t="s">
        <v>180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140"/>
      <c r="AB50" s="140"/>
      <c r="AC50" s="141"/>
      <c r="AD50" s="141"/>
    </row>
    <row r="51" spans="3:30" ht="21">
      <c r="C51" s="135"/>
      <c r="D51" s="137"/>
      <c r="E51" s="137"/>
      <c r="F51" s="137"/>
      <c r="G51" s="137"/>
      <c r="H51" s="135"/>
      <c r="I51" s="136"/>
      <c r="J51" s="136"/>
      <c r="K51" s="136"/>
      <c r="L51" s="136"/>
      <c r="M51" s="136"/>
      <c r="N51" s="203" t="s">
        <v>154</v>
      </c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143"/>
      <c r="Z51" s="140"/>
      <c r="AA51" s="136"/>
      <c r="AB51" s="136"/>
      <c r="AC51" s="136"/>
      <c r="AD51" s="136"/>
    </row>
    <row r="52" spans="3:28" ht="21">
      <c r="C52" s="135"/>
      <c r="D52" s="137"/>
      <c r="E52" s="137"/>
      <c r="F52" s="137"/>
      <c r="G52" s="137"/>
      <c r="H52" s="135"/>
      <c r="I52" s="136"/>
      <c r="J52" s="136"/>
      <c r="K52" s="136"/>
      <c r="L52" s="136"/>
      <c r="M52" s="136"/>
      <c r="N52" s="203" t="s">
        <v>160</v>
      </c>
      <c r="O52" s="203"/>
      <c r="P52" s="203"/>
      <c r="Q52" s="203"/>
      <c r="R52" s="203"/>
      <c r="S52" s="203"/>
      <c r="T52" s="203"/>
      <c r="U52" s="137"/>
      <c r="V52" s="137"/>
      <c r="W52" s="137"/>
      <c r="X52" s="137"/>
      <c r="Y52" s="137"/>
      <c r="Z52" s="137"/>
      <c r="AA52" s="137"/>
      <c r="AB52" s="137"/>
    </row>
    <row r="53" spans="3:37" ht="21">
      <c r="C53" s="135"/>
      <c r="D53" s="137"/>
      <c r="E53" s="137"/>
      <c r="F53" s="137"/>
      <c r="G53" s="137"/>
      <c r="H53" s="135"/>
      <c r="I53" s="136"/>
      <c r="J53" s="136"/>
      <c r="K53" s="136"/>
      <c r="L53" s="136"/>
      <c r="M53" s="136"/>
      <c r="N53" s="137" t="s">
        <v>38</v>
      </c>
      <c r="O53" s="137"/>
      <c r="P53" s="137"/>
      <c r="Q53" s="137"/>
      <c r="R53" s="137"/>
      <c r="S53" s="137"/>
      <c r="T53" s="144" t="s">
        <v>206</v>
      </c>
      <c r="U53" s="137"/>
      <c r="V53" s="137"/>
      <c r="W53" s="137"/>
      <c r="X53" s="137"/>
      <c r="Y53" s="137"/>
      <c r="Z53" s="137"/>
      <c r="AJ53" s="131"/>
      <c r="AK53" s="131"/>
    </row>
    <row r="54" spans="2:41" s="145" customFormat="1" ht="21">
      <c r="B54" s="146"/>
      <c r="C54" s="146"/>
      <c r="D54" s="137"/>
      <c r="E54" s="137"/>
      <c r="F54" s="136"/>
      <c r="G54" s="136"/>
      <c r="H54" s="136"/>
      <c r="I54" s="136"/>
      <c r="J54" s="203" t="s">
        <v>46</v>
      </c>
      <c r="K54" s="203"/>
      <c r="L54" s="203"/>
      <c r="N54" s="145" t="s">
        <v>169</v>
      </c>
      <c r="R54" s="145" t="s">
        <v>80</v>
      </c>
      <c r="S54" s="144"/>
      <c r="T54" s="144" t="s">
        <v>207</v>
      </c>
      <c r="U54" s="144"/>
      <c r="V54" s="144" t="s">
        <v>79</v>
      </c>
      <c r="W54" s="144"/>
      <c r="X54" s="144" t="s">
        <v>83</v>
      </c>
      <c r="Y54" s="144"/>
      <c r="Z54" s="144"/>
      <c r="AA54" s="144"/>
      <c r="AB54" s="144"/>
      <c r="AC54" s="137"/>
      <c r="AD54" s="144" t="s">
        <v>166</v>
      </c>
      <c r="AE54" s="137"/>
      <c r="AF54" s="144"/>
      <c r="AK54" s="144"/>
      <c r="AL54" s="144"/>
      <c r="AM54" s="144"/>
      <c r="AN54" s="144"/>
      <c r="AO54" s="144"/>
    </row>
    <row r="55" spans="4:41" s="145" customFormat="1" ht="21">
      <c r="D55" s="144" t="s">
        <v>10</v>
      </c>
      <c r="E55" s="144"/>
      <c r="F55" s="144"/>
      <c r="G55" s="144"/>
      <c r="H55" s="144" t="s">
        <v>80</v>
      </c>
      <c r="I55" s="144"/>
      <c r="J55" s="144" t="s">
        <v>82</v>
      </c>
      <c r="K55" s="144"/>
      <c r="L55" s="144"/>
      <c r="N55" s="144" t="s">
        <v>65</v>
      </c>
      <c r="O55" s="144"/>
      <c r="P55" s="144" t="s">
        <v>38</v>
      </c>
      <c r="Q55" s="144"/>
      <c r="R55" s="145" t="s">
        <v>165</v>
      </c>
      <c r="S55" s="137"/>
      <c r="T55" s="144" t="s">
        <v>229</v>
      </c>
      <c r="U55" s="144"/>
      <c r="V55" s="144" t="s">
        <v>81</v>
      </c>
      <c r="W55" s="144"/>
      <c r="X55" s="144" t="s">
        <v>208</v>
      </c>
      <c r="Y55" s="137"/>
      <c r="Z55" s="144" t="s">
        <v>161</v>
      </c>
      <c r="AA55" s="137"/>
      <c r="AB55" s="144" t="s">
        <v>122</v>
      </c>
      <c r="AC55" s="144"/>
      <c r="AD55" s="144" t="s">
        <v>167</v>
      </c>
      <c r="AE55" s="144"/>
      <c r="AF55" s="144" t="s">
        <v>23</v>
      </c>
      <c r="AK55" s="144"/>
      <c r="AL55" s="144"/>
      <c r="AM55" s="144"/>
      <c r="AN55" s="144"/>
      <c r="AO55" s="144"/>
    </row>
    <row r="56" spans="4:41" s="145" customFormat="1" ht="21">
      <c r="D56" s="144" t="s">
        <v>27</v>
      </c>
      <c r="E56" s="144"/>
      <c r="F56" s="144" t="s">
        <v>83</v>
      </c>
      <c r="G56" s="144"/>
      <c r="H56" s="144" t="s">
        <v>85</v>
      </c>
      <c r="I56" s="144"/>
      <c r="J56" s="144" t="s">
        <v>55</v>
      </c>
      <c r="K56" s="144"/>
      <c r="L56" s="144"/>
      <c r="N56" s="137" t="s">
        <v>225</v>
      </c>
      <c r="O56" s="144"/>
      <c r="P56" s="144" t="s">
        <v>84</v>
      </c>
      <c r="Q56" s="144"/>
      <c r="R56" s="137" t="s">
        <v>204</v>
      </c>
      <c r="S56" s="144"/>
      <c r="T56" s="144" t="s">
        <v>35</v>
      </c>
      <c r="U56" s="144"/>
      <c r="V56" s="144" t="s">
        <v>86</v>
      </c>
      <c r="W56" s="144"/>
      <c r="X56" s="144" t="s">
        <v>209</v>
      </c>
      <c r="Y56" s="144"/>
      <c r="Z56" s="144" t="s">
        <v>163</v>
      </c>
      <c r="AA56" s="144"/>
      <c r="AB56" s="144" t="s">
        <v>35</v>
      </c>
      <c r="AC56" s="144"/>
      <c r="AD56" s="144" t="s">
        <v>168</v>
      </c>
      <c r="AE56" s="144"/>
      <c r="AF56" s="145" t="s">
        <v>34</v>
      </c>
      <c r="AK56" s="144"/>
      <c r="AL56" s="144"/>
      <c r="AM56" s="144"/>
      <c r="AN56" s="144"/>
      <c r="AO56" s="144"/>
    </row>
    <row r="57" spans="2:41" s="145" customFormat="1" ht="21">
      <c r="B57" s="147"/>
      <c r="C57" s="56" t="s">
        <v>26</v>
      </c>
      <c r="D57" s="142" t="s">
        <v>28</v>
      </c>
      <c r="E57" s="144"/>
      <c r="F57" s="142" t="s">
        <v>87</v>
      </c>
      <c r="G57" s="144"/>
      <c r="H57" s="142" t="s">
        <v>88</v>
      </c>
      <c r="I57" s="144"/>
      <c r="J57" s="142" t="s">
        <v>54</v>
      </c>
      <c r="K57" s="137"/>
      <c r="L57" s="142" t="s">
        <v>21</v>
      </c>
      <c r="N57" s="148" t="s">
        <v>226</v>
      </c>
      <c r="O57" s="144"/>
      <c r="P57" s="142" t="s">
        <v>113</v>
      </c>
      <c r="Q57" s="137"/>
      <c r="R57" s="142" t="s">
        <v>205</v>
      </c>
      <c r="S57" s="144"/>
      <c r="T57" s="142" t="s">
        <v>193</v>
      </c>
      <c r="U57" s="137"/>
      <c r="V57" s="142" t="s">
        <v>89</v>
      </c>
      <c r="W57" s="137"/>
      <c r="X57" s="142" t="s">
        <v>210</v>
      </c>
      <c r="Y57" s="144"/>
      <c r="Z57" s="142" t="s">
        <v>162</v>
      </c>
      <c r="AA57" s="144"/>
      <c r="AB57" s="142" t="s">
        <v>181</v>
      </c>
      <c r="AC57" s="144"/>
      <c r="AD57" s="142" t="s">
        <v>94</v>
      </c>
      <c r="AE57" s="144"/>
      <c r="AF57" s="142" t="s">
        <v>35</v>
      </c>
      <c r="AK57" s="144"/>
      <c r="AL57" s="144"/>
      <c r="AM57" s="144"/>
      <c r="AN57" s="144"/>
      <c r="AO57" s="144"/>
    </row>
    <row r="58" spans="1:41" s="153" customFormat="1" ht="21">
      <c r="A58" s="149"/>
      <c r="B58" s="149"/>
      <c r="C58" s="149"/>
      <c r="AK58" s="154"/>
      <c r="AL58" s="154"/>
      <c r="AM58" s="154"/>
      <c r="AN58" s="154"/>
      <c r="AO58" s="154"/>
    </row>
    <row r="59" spans="1:41" s="153" customFormat="1" ht="21">
      <c r="A59" s="149" t="s">
        <v>260</v>
      </c>
      <c r="B59" s="149"/>
      <c r="C59" s="149"/>
      <c r="AK59" s="154"/>
      <c r="AL59" s="154"/>
      <c r="AM59" s="154"/>
      <c r="AN59" s="154"/>
      <c r="AO59" s="154"/>
    </row>
    <row r="60" spans="1:41" s="153" customFormat="1" ht="21">
      <c r="A60" s="149" t="s">
        <v>297</v>
      </c>
      <c r="B60" s="149"/>
      <c r="C60" s="149"/>
      <c r="D60" s="150">
        <v>1549095654</v>
      </c>
      <c r="E60" s="150"/>
      <c r="F60" s="150">
        <v>20481530880</v>
      </c>
      <c r="G60" s="150"/>
      <c r="H60" s="150">
        <v>305000325</v>
      </c>
      <c r="I60" s="151"/>
      <c r="J60" s="150">
        <v>170000477</v>
      </c>
      <c r="K60" s="150"/>
      <c r="L60" s="150">
        <v>23059104916</v>
      </c>
      <c r="M60" s="152"/>
      <c r="N60" s="150">
        <v>259081633</v>
      </c>
      <c r="O60" s="150"/>
      <c r="P60" s="150">
        <v>2639478771</v>
      </c>
      <c r="Q60" s="150"/>
      <c r="R60" s="150">
        <v>-50711691</v>
      </c>
      <c r="S60" s="151"/>
      <c r="T60" s="150">
        <v>383050477</v>
      </c>
      <c r="U60" s="150"/>
      <c r="V60" s="150">
        <v>585527449</v>
      </c>
      <c r="W60" s="150"/>
      <c r="X60" s="150">
        <v>-2601332692</v>
      </c>
      <c r="Y60" s="151"/>
      <c r="Z60" s="150">
        <f>SUM(N60:X60)</f>
        <v>1215093947</v>
      </c>
      <c r="AA60" s="151"/>
      <c r="AB60" s="150">
        <f>SUM(D60:L60,Z60)</f>
        <v>46779826199</v>
      </c>
      <c r="AC60" s="150"/>
      <c r="AD60" s="150">
        <v>2174432672</v>
      </c>
      <c r="AE60" s="150"/>
      <c r="AF60" s="150">
        <f>SUM(AB60:AD60)</f>
        <v>48954258871</v>
      </c>
      <c r="AK60" s="154"/>
      <c r="AL60" s="154"/>
      <c r="AM60" s="154"/>
      <c r="AN60" s="154"/>
      <c r="AO60" s="154"/>
    </row>
    <row r="61" spans="1:41" s="153" customFormat="1" ht="21">
      <c r="A61" s="172" t="s">
        <v>295</v>
      </c>
      <c r="B61" s="149"/>
      <c r="C61" s="149"/>
      <c r="D61" s="150"/>
      <c r="E61" s="150"/>
      <c r="F61" s="150"/>
      <c r="G61" s="150"/>
      <c r="H61" s="150"/>
      <c r="I61" s="151"/>
      <c r="J61" s="150"/>
      <c r="K61" s="150"/>
      <c r="L61" s="150"/>
      <c r="M61" s="152"/>
      <c r="N61" s="150"/>
      <c r="O61" s="150"/>
      <c r="P61" s="150"/>
      <c r="Q61" s="150"/>
      <c r="R61" s="150"/>
      <c r="S61" s="151"/>
      <c r="T61" s="150"/>
      <c r="U61" s="150"/>
      <c r="V61" s="150"/>
      <c r="W61" s="150"/>
      <c r="X61" s="150"/>
      <c r="Y61" s="151"/>
      <c r="Z61" s="150"/>
      <c r="AA61" s="151"/>
      <c r="AB61" s="150"/>
      <c r="AC61" s="150"/>
      <c r="AD61" s="150"/>
      <c r="AE61" s="150"/>
      <c r="AF61" s="150"/>
      <c r="AK61" s="154"/>
      <c r="AL61" s="154"/>
      <c r="AM61" s="154"/>
      <c r="AN61" s="154"/>
      <c r="AO61" s="154"/>
    </row>
    <row r="62" spans="1:41" s="153" customFormat="1" ht="21">
      <c r="A62" s="172" t="s">
        <v>296</v>
      </c>
      <c r="B62" s="149"/>
      <c r="C62" s="196">
        <v>4</v>
      </c>
      <c r="D62" s="171">
        <v>0</v>
      </c>
      <c r="E62" s="150"/>
      <c r="F62" s="171">
        <v>0</v>
      </c>
      <c r="G62" s="150"/>
      <c r="H62" s="171">
        <v>0</v>
      </c>
      <c r="I62" s="151"/>
      <c r="J62" s="171">
        <v>0</v>
      </c>
      <c r="K62" s="150"/>
      <c r="L62" s="171">
        <v>0</v>
      </c>
      <c r="M62" s="152"/>
      <c r="N62" s="171">
        <v>0</v>
      </c>
      <c r="O62" s="150"/>
      <c r="P62" s="171">
        <v>0</v>
      </c>
      <c r="Q62" s="150"/>
      <c r="R62" s="171">
        <v>329228</v>
      </c>
      <c r="S62" s="151"/>
      <c r="T62" s="171">
        <v>0</v>
      </c>
      <c r="U62" s="150"/>
      <c r="V62" s="171">
        <v>0</v>
      </c>
      <c r="W62" s="150"/>
      <c r="X62" s="171">
        <v>0</v>
      </c>
      <c r="Y62" s="151"/>
      <c r="Z62" s="171">
        <f>SUM(N62:X62)</f>
        <v>329228</v>
      </c>
      <c r="AA62" s="150"/>
      <c r="AB62" s="171">
        <f>SUM(D62:L62,Z62)</f>
        <v>329228</v>
      </c>
      <c r="AC62" s="150"/>
      <c r="AD62" s="171">
        <v>43510798</v>
      </c>
      <c r="AE62" s="150"/>
      <c r="AF62" s="171">
        <f>SUM(AB62:AD62)</f>
        <v>43840026</v>
      </c>
      <c r="AK62" s="154"/>
      <c r="AL62" s="154"/>
      <c r="AM62" s="154"/>
      <c r="AN62" s="154"/>
      <c r="AO62" s="154"/>
    </row>
    <row r="63" spans="1:41" s="153" customFormat="1" ht="21">
      <c r="A63" s="149" t="s">
        <v>260</v>
      </c>
      <c r="B63" s="149"/>
      <c r="C63" s="149"/>
      <c r="D63" s="150"/>
      <c r="E63" s="150"/>
      <c r="F63" s="150"/>
      <c r="G63" s="150"/>
      <c r="H63" s="150"/>
      <c r="I63" s="151"/>
      <c r="J63" s="150"/>
      <c r="K63" s="150"/>
      <c r="L63" s="150"/>
      <c r="M63" s="152"/>
      <c r="N63" s="150"/>
      <c r="O63" s="150"/>
      <c r="P63" s="150"/>
      <c r="Q63" s="150"/>
      <c r="R63" s="150"/>
      <c r="S63" s="151"/>
      <c r="T63" s="150"/>
      <c r="U63" s="150"/>
      <c r="V63" s="150"/>
      <c r="W63" s="150"/>
      <c r="X63" s="150"/>
      <c r="Y63" s="151"/>
      <c r="Z63" s="150"/>
      <c r="AA63" s="151"/>
      <c r="AB63" s="150"/>
      <c r="AC63" s="150"/>
      <c r="AD63" s="150"/>
      <c r="AE63" s="150"/>
      <c r="AF63" s="150"/>
      <c r="AK63" s="154"/>
      <c r="AL63" s="154"/>
      <c r="AM63" s="154"/>
      <c r="AN63" s="154"/>
      <c r="AO63" s="154"/>
    </row>
    <row r="64" spans="1:41" s="153" customFormat="1" ht="21">
      <c r="A64" s="149" t="s">
        <v>298</v>
      </c>
      <c r="B64" s="149"/>
      <c r="C64" s="149"/>
      <c r="D64" s="150">
        <f>D60+D62</f>
        <v>1549095654</v>
      </c>
      <c r="E64" s="150"/>
      <c r="F64" s="150">
        <f>F60+F62</f>
        <v>20481530880</v>
      </c>
      <c r="G64" s="150"/>
      <c r="H64" s="150">
        <f>H60+H62</f>
        <v>305000325</v>
      </c>
      <c r="I64" s="151"/>
      <c r="J64" s="150">
        <f>J60+J62</f>
        <v>170000477</v>
      </c>
      <c r="K64" s="150"/>
      <c r="L64" s="150">
        <f>L60+L62</f>
        <v>23059104916</v>
      </c>
      <c r="M64" s="152"/>
      <c r="N64" s="150">
        <f>N60+N62</f>
        <v>259081633</v>
      </c>
      <c r="O64" s="150"/>
      <c r="P64" s="150">
        <f>P60+P62</f>
        <v>2639478771</v>
      </c>
      <c r="Q64" s="150"/>
      <c r="R64" s="150">
        <f>R60+R62</f>
        <v>-50382463</v>
      </c>
      <c r="S64" s="151"/>
      <c r="T64" s="150">
        <f>T60+T62</f>
        <v>383050477</v>
      </c>
      <c r="U64" s="150"/>
      <c r="V64" s="150">
        <f>V60+V62</f>
        <v>585527449</v>
      </c>
      <c r="W64" s="150"/>
      <c r="X64" s="150">
        <f>X60+X62</f>
        <v>-2601332692</v>
      </c>
      <c r="Y64" s="151"/>
      <c r="Z64" s="150">
        <f>Z60+Z62</f>
        <v>1215423175</v>
      </c>
      <c r="AA64" s="150"/>
      <c r="AB64" s="150">
        <f>AB60+AB62</f>
        <v>46780155427</v>
      </c>
      <c r="AC64" s="150"/>
      <c r="AD64" s="150">
        <f>AD60+AD62</f>
        <v>2217943470</v>
      </c>
      <c r="AE64" s="150"/>
      <c r="AF64" s="150">
        <f>AF60+AF62</f>
        <v>48998098897</v>
      </c>
      <c r="AK64" s="154"/>
      <c r="AL64" s="154"/>
      <c r="AM64" s="154"/>
      <c r="AN64" s="154"/>
      <c r="AO64" s="154"/>
    </row>
    <row r="65" spans="1:41" s="153" customFormat="1" ht="21">
      <c r="A65" s="153" t="s">
        <v>262</v>
      </c>
      <c r="B65" s="155"/>
      <c r="D65" s="156">
        <v>0</v>
      </c>
      <c r="E65" s="150"/>
      <c r="F65" s="156">
        <v>0</v>
      </c>
      <c r="G65" s="150"/>
      <c r="H65" s="156">
        <v>0</v>
      </c>
      <c r="I65" s="151"/>
      <c r="J65" s="156">
        <v>0</v>
      </c>
      <c r="K65" s="150"/>
      <c r="L65" s="156">
        <f>'PL-T'!G32</f>
        <v>7917473723</v>
      </c>
      <c r="M65" s="152"/>
      <c r="N65" s="156">
        <v>0</v>
      </c>
      <c r="O65" s="150"/>
      <c r="P65" s="156">
        <v>0</v>
      </c>
      <c r="Q65" s="151"/>
      <c r="R65" s="156">
        <v>0</v>
      </c>
      <c r="S65" s="151"/>
      <c r="T65" s="156">
        <v>0</v>
      </c>
      <c r="U65" s="150"/>
      <c r="V65" s="156">
        <v>0</v>
      </c>
      <c r="W65" s="150"/>
      <c r="X65" s="156">
        <v>0</v>
      </c>
      <c r="Y65" s="151"/>
      <c r="Z65" s="156">
        <f>SUM(N65:Y65)</f>
        <v>0</v>
      </c>
      <c r="AA65" s="151"/>
      <c r="AB65" s="156">
        <f>D65+F65+H65+J65+L65+Z65</f>
        <v>7917473723</v>
      </c>
      <c r="AC65" s="150"/>
      <c r="AD65" s="156">
        <f>'PL-T'!G33</f>
        <v>314032666</v>
      </c>
      <c r="AE65" s="150"/>
      <c r="AF65" s="156">
        <f>SUM(AB65:AD65)</f>
        <v>8231506389</v>
      </c>
      <c r="AK65" s="154"/>
      <c r="AL65" s="154"/>
      <c r="AM65" s="154"/>
      <c r="AN65" s="154"/>
      <c r="AO65" s="154"/>
    </row>
    <row r="66" spans="1:41" s="153" customFormat="1" ht="21">
      <c r="A66" s="153" t="s">
        <v>263</v>
      </c>
      <c r="B66" s="155"/>
      <c r="D66" s="157">
        <v>0</v>
      </c>
      <c r="E66" s="150"/>
      <c r="F66" s="157">
        <v>0</v>
      </c>
      <c r="G66" s="150"/>
      <c r="H66" s="157">
        <v>0</v>
      </c>
      <c r="I66" s="150"/>
      <c r="J66" s="157">
        <v>0</v>
      </c>
      <c r="K66" s="150"/>
      <c r="L66" s="157">
        <v>-39039901</v>
      </c>
      <c r="M66" s="158">
        <v>78174</v>
      </c>
      <c r="N66" s="157">
        <v>78174126</v>
      </c>
      <c r="O66" s="150"/>
      <c r="P66" s="157">
        <v>2470623555</v>
      </c>
      <c r="Q66" s="150"/>
      <c r="R66" s="157">
        <v>87811675</v>
      </c>
      <c r="S66" s="150"/>
      <c r="T66" s="157">
        <v>-47145302</v>
      </c>
      <c r="U66" s="150"/>
      <c r="V66" s="157">
        <v>0</v>
      </c>
      <c r="W66" s="150"/>
      <c r="X66" s="157">
        <v>0</v>
      </c>
      <c r="Y66" s="150"/>
      <c r="Z66" s="157">
        <f>SUM(N66:X66)</f>
        <v>2589464054</v>
      </c>
      <c r="AA66" s="150"/>
      <c r="AB66" s="157">
        <f>D66+F66+H66+J66+L66+Z66</f>
        <v>2550424153</v>
      </c>
      <c r="AC66" s="150"/>
      <c r="AD66" s="157">
        <v>78444481</v>
      </c>
      <c r="AE66" s="150"/>
      <c r="AF66" s="157">
        <f>SUM(AB66:AD66)</f>
        <v>2628868634</v>
      </c>
      <c r="AK66" s="154"/>
      <c r="AL66" s="154"/>
      <c r="AM66" s="154"/>
      <c r="AN66" s="154"/>
      <c r="AO66" s="154"/>
    </row>
    <row r="67" spans="1:41" s="153" customFormat="1" ht="21">
      <c r="A67" s="153" t="s">
        <v>264</v>
      </c>
      <c r="B67" s="155"/>
      <c r="D67" s="159">
        <f>SUM(D65:D66)</f>
        <v>0</v>
      </c>
      <c r="E67" s="150"/>
      <c r="F67" s="159">
        <f>SUM(F65:F66)</f>
        <v>0</v>
      </c>
      <c r="G67" s="150"/>
      <c r="H67" s="159">
        <f>SUM(H65:H66)</f>
        <v>0</v>
      </c>
      <c r="I67" s="150"/>
      <c r="J67" s="159">
        <f>SUM(J65:J66)</f>
        <v>0</v>
      </c>
      <c r="K67" s="150"/>
      <c r="L67" s="159">
        <f>SUM(L65:L66)</f>
        <v>7878433822</v>
      </c>
      <c r="M67" s="158"/>
      <c r="N67" s="159">
        <f>SUM(N65:N66)</f>
        <v>78174126</v>
      </c>
      <c r="O67" s="150"/>
      <c r="P67" s="159">
        <f>SUM(P65:P66)</f>
        <v>2470623555</v>
      </c>
      <c r="Q67" s="150"/>
      <c r="R67" s="159">
        <f>SUM(R65:R66)</f>
        <v>87811675</v>
      </c>
      <c r="S67" s="150"/>
      <c r="T67" s="159">
        <f>SUM(T65:T66)</f>
        <v>-47145302</v>
      </c>
      <c r="U67" s="150"/>
      <c r="V67" s="159">
        <f>SUM(V65:V66)</f>
        <v>0</v>
      </c>
      <c r="W67" s="150"/>
      <c r="X67" s="159">
        <f>SUM(X65:X66)</f>
        <v>0</v>
      </c>
      <c r="Y67" s="150"/>
      <c r="Z67" s="159">
        <f>SUM(Z65:Z66)</f>
        <v>2589464054</v>
      </c>
      <c r="AA67" s="150"/>
      <c r="AB67" s="159">
        <f>SUM(AB65:AB66)</f>
        <v>10467897876</v>
      </c>
      <c r="AC67" s="150"/>
      <c r="AD67" s="159">
        <f>SUM(AD65:AD66)</f>
        <v>392477147</v>
      </c>
      <c r="AE67" s="150"/>
      <c r="AF67" s="159">
        <f>SUM(AF65:AF66)</f>
        <v>10860375023</v>
      </c>
      <c r="AK67" s="154"/>
      <c r="AL67" s="154"/>
      <c r="AM67" s="154"/>
      <c r="AN67" s="154"/>
      <c r="AO67" s="154"/>
    </row>
    <row r="68" spans="1:41" s="153" customFormat="1" ht="21">
      <c r="A68" s="153" t="s">
        <v>92</v>
      </c>
      <c r="B68" s="155"/>
      <c r="C68" s="196">
        <v>30</v>
      </c>
      <c r="D68" s="150">
        <v>0</v>
      </c>
      <c r="E68" s="150"/>
      <c r="F68" s="150">
        <v>0</v>
      </c>
      <c r="G68" s="150"/>
      <c r="H68" s="150">
        <v>0</v>
      </c>
      <c r="I68" s="150"/>
      <c r="J68" s="150">
        <v>0</v>
      </c>
      <c r="K68" s="150"/>
      <c r="L68" s="150">
        <f>R113</f>
        <v>-3562520724</v>
      </c>
      <c r="M68" s="158"/>
      <c r="N68" s="150">
        <v>0</v>
      </c>
      <c r="O68" s="150"/>
      <c r="P68" s="150">
        <v>0</v>
      </c>
      <c r="Q68" s="150"/>
      <c r="R68" s="150">
        <v>0</v>
      </c>
      <c r="S68" s="150"/>
      <c r="T68" s="150">
        <v>0</v>
      </c>
      <c r="U68" s="150"/>
      <c r="V68" s="150">
        <v>0</v>
      </c>
      <c r="W68" s="150"/>
      <c r="X68" s="150">
        <v>0</v>
      </c>
      <c r="Y68" s="150"/>
      <c r="Z68" s="150">
        <f>SUM(N68:X68)</f>
        <v>0</v>
      </c>
      <c r="AA68" s="150"/>
      <c r="AB68" s="150">
        <f>SUM(D68:L68,Z68)</f>
        <v>-3562520724</v>
      </c>
      <c r="AC68" s="150"/>
      <c r="AD68" s="150">
        <v>0</v>
      </c>
      <c r="AE68" s="150"/>
      <c r="AF68" s="150">
        <f>SUM(AB68:AD68)</f>
        <v>-3562520724</v>
      </c>
      <c r="AK68" s="154"/>
      <c r="AL68" s="154"/>
      <c r="AM68" s="154"/>
      <c r="AN68" s="154"/>
      <c r="AO68" s="154"/>
    </row>
    <row r="69" spans="1:41" s="153" customFormat="1" ht="21">
      <c r="A69" s="153" t="s">
        <v>212</v>
      </c>
      <c r="B69" s="155"/>
      <c r="D69" s="150"/>
      <c r="E69" s="150"/>
      <c r="F69" s="150"/>
      <c r="G69" s="150"/>
      <c r="H69" s="150"/>
      <c r="I69" s="150"/>
      <c r="J69" s="150"/>
      <c r="K69" s="150"/>
      <c r="L69" s="150"/>
      <c r="M69" s="158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K69" s="154"/>
      <c r="AL69" s="154"/>
      <c r="AM69" s="154"/>
      <c r="AN69" s="154"/>
      <c r="AO69" s="154"/>
    </row>
    <row r="70" spans="1:41" s="153" customFormat="1" ht="21">
      <c r="A70" s="153" t="s">
        <v>213</v>
      </c>
      <c r="B70" s="155"/>
      <c r="D70" s="150">
        <v>0</v>
      </c>
      <c r="E70" s="150"/>
      <c r="F70" s="150">
        <v>0</v>
      </c>
      <c r="G70" s="150"/>
      <c r="H70" s="150">
        <v>0</v>
      </c>
      <c r="I70" s="150"/>
      <c r="J70" s="150">
        <v>0</v>
      </c>
      <c r="K70" s="150"/>
      <c r="L70" s="150">
        <v>0</v>
      </c>
      <c r="M70" s="158"/>
      <c r="N70" s="150">
        <v>0</v>
      </c>
      <c r="O70" s="150"/>
      <c r="P70" s="150">
        <v>0</v>
      </c>
      <c r="Q70" s="150"/>
      <c r="R70" s="150">
        <v>0</v>
      </c>
      <c r="S70" s="150"/>
      <c r="T70" s="150">
        <v>-7783870</v>
      </c>
      <c r="U70" s="150"/>
      <c r="V70" s="150">
        <v>0</v>
      </c>
      <c r="W70" s="150"/>
      <c r="X70" s="150">
        <v>0</v>
      </c>
      <c r="Y70" s="150"/>
      <c r="Z70" s="150">
        <f>SUM(N70:X70)</f>
        <v>-7783870</v>
      </c>
      <c r="AA70" s="150"/>
      <c r="AB70" s="150">
        <f>SUM(D70:L70,Z70)</f>
        <v>-7783870</v>
      </c>
      <c r="AC70" s="150"/>
      <c r="AD70" s="150">
        <v>0</v>
      </c>
      <c r="AE70" s="150"/>
      <c r="AF70" s="150">
        <f>SUM(AB70:AD70)</f>
        <v>-7783870</v>
      </c>
      <c r="AK70" s="154"/>
      <c r="AL70" s="154"/>
      <c r="AM70" s="154"/>
      <c r="AN70" s="154"/>
      <c r="AO70" s="154"/>
    </row>
    <row r="71" spans="1:41" s="153" customFormat="1" ht="21">
      <c r="A71" s="160" t="s">
        <v>227</v>
      </c>
      <c r="B71" s="155"/>
      <c r="D71" s="150"/>
      <c r="E71" s="150"/>
      <c r="F71" s="150"/>
      <c r="G71" s="150"/>
      <c r="H71" s="150"/>
      <c r="I71" s="150"/>
      <c r="J71" s="150"/>
      <c r="K71" s="150"/>
      <c r="L71" s="150"/>
      <c r="M71" s="158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K71" s="154"/>
      <c r="AL71" s="154"/>
      <c r="AM71" s="154"/>
      <c r="AN71" s="154"/>
      <c r="AO71" s="154"/>
    </row>
    <row r="72" spans="1:41" s="160" customFormat="1" ht="21">
      <c r="A72" s="160" t="s">
        <v>312</v>
      </c>
      <c r="B72" s="161"/>
      <c r="D72" s="150"/>
      <c r="E72" s="150"/>
      <c r="F72" s="150"/>
      <c r="G72" s="150"/>
      <c r="H72" s="150"/>
      <c r="I72" s="150"/>
      <c r="J72" s="150"/>
      <c r="K72" s="150"/>
      <c r="L72" s="150"/>
      <c r="M72" s="158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K72" s="162"/>
      <c r="AL72" s="162"/>
      <c r="AM72" s="162"/>
      <c r="AN72" s="162"/>
      <c r="AO72" s="162"/>
    </row>
    <row r="73" spans="1:41" s="153" customFormat="1" ht="21">
      <c r="A73" s="153" t="s">
        <v>313</v>
      </c>
      <c r="B73" s="155"/>
      <c r="D73" s="150">
        <v>0</v>
      </c>
      <c r="E73" s="150">
        <v>0</v>
      </c>
      <c r="F73" s="150">
        <v>0</v>
      </c>
      <c r="G73" s="150">
        <v>0</v>
      </c>
      <c r="H73" s="150">
        <v>0</v>
      </c>
      <c r="I73" s="150">
        <v>0</v>
      </c>
      <c r="J73" s="150">
        <v>0</v>
      </c>
      <c r="K73" s="150">
        <v>0</v>
      </c>
      <c r="L73" s="150">
        <v>0</v>
      </c>
      <c r="M73" s="150">
        <v>0</v>
      </c>
      <c r="N73" s="150">
        <v>0</v>
      </c>
      <c r="O73" s="150">
        <v>0</v>
      </c>
      <c r="P73" s="150">
        <v>0</v>
      </c>
      <c r="Q73" s="150">
        <v>0</v>
      </c>
      <c r="R73" s="150">
        <v>0</v>
      </c>
      <c r="S73" s="150">
        <v>0</v>
      </c>
      <c r="T73" s="150">
        <v>0</v>
      </c>
      <c r="U73" s="150"/>
      <c r="V73" s="150">
        <v>0</v>
      </c>
      <c r="W73" s="150"/>
      <c r="X73" s="150">
        <v>-1799855</v>
      </c>
      <c r="Y73" s="151"/>
      <c r="Z73" s="150">
        <f>SUM(N73:Y73)</f>
        <v>-1799855</v>
      </c>
      <c r="AA73" s="151"/>
      <c r="AB73" s="150">
        <f>D73+F73+H73+J73+L73+Z73</f>
        <v>-1799855</v>
      </c>
      <c r="AC73" s="150"/>
      <c r="AD73" s="150">
        <v>30767687</v>
      </c>
      <c r="AE73" s="150"/>
      <c r="AF73" s="150">
        <f>SUM(AB73:AD73)</f>
        <v>28967832</v>
      </c>
      <c r="AK73" s="154"/>
      <c r="AL73" s="154"/>
      <c r="AM73" s="154"/>
      <c r="AN73" s="154"/>
      <c r="AO73" s="154"/>
    </row>
    <row r="74" spans="1:41" s="153" customFormat="1" ht="21">
      <c r="A74" s="153" t="s">
        <v>223</v>
      </c>
      <c r="B74" s="155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1"/>
      <c r="Z74" s="150"/>
      <c r="AA74" s="151"/>
      <c r="AB74" s="150"/>
      <c r="AC74" s="150"/>
      <c r="AD74" s="150"/>
      <c r="AE74" s="150"/>
      <c r="AF74" s="150"/>
      <c r="AK74" s="154"/>
      <c r="AL74" s="154"/>
      <c r="AM74" s="154"/>
      <c r="AN74" s="154"/>
      <c r="AO74" s="154"/>
    </row>
    <row r="75" spans="1:41" s="153" customFormat="1" ht="21">
      <c r="A75" s="153" t="s">
        <v>224</v>
      </c>
      <c r="B75" s="155"/>
      <c r="D75" s="150">
        <v>0</v>
      </c>
      <c r="E75" s="150">
        <v>0</v>
      </c>
      <c r="F75" s="150">
        <v>0</v>
      </c>
      <c r="G75" s="150">
        <v>0</v>
      </c>
      <c r="H75" s="150">
        <v>0</v>
      </c>
      <c r="I75" s="151">
        <v>0</v>
      </c>
      <c r="J75" s="150">
        <v>0</v>
      </c>
      <c r="K75" s="150">
        <v>0</v>
      </c>
      <c r="L75" s="150">
        <v>0</v>
      </c>
      <c r="M75" s="152">
        <v>0</v>
      </c>
      <c r="N75" s="150">
        <v>0</v>
      </c>
      <c r="O75" s="150">
        <v>0</v>
      </c>
      <c r="P75" s="150">
        <v>0</v>
      </c>
      <c r="Q75" s="151">
        <v>0</v>
      </c>
      <c r="R75" s="150">
        <v>0</v>
      </c>
      <c r="S75" s="151">
        <v>0</v>
      </c>
      <c r="T75" s="150">
        <v>0</v>
      </c>
      <c r="U75" s="150"/>
      <c r="V75" s="150">
        <v>0</v>
      </c>
      <c r="W75" s="150"/>
      <c r="X75" s="150">
        <v>0</v>
      </c>
      <c r="Y75" s="151"/>
      <c r="Z75" s="150">
        <f>SUM(N75:Y75)</f>
        <v>0</v>
      </c>
      <c r="AA75" s="151"/>
      <c r="AB75" s="150">
        <f>D75+F75+H75+J75+L75+Z75</f>
        <v>0</v>
      </c>
      <c r="AC75" s="150"/>
      <c r="AD75" s="150">
        <v>-142109694</v>
      </c>
      <c r="AE75" s="163"/>
      <c r="AF75" s="150">
        <f>SUM(AB75:AD75)</f>
        <v>-142109694</v>
      </c>
      <c r="AK75" s="154"/>
      <c r="AL75" s="154"/>
      <c r="AM75" s="154"/>
      <c r="AN75" s="154"/>
      <c r="AO75" s="154"/>
    </row>
    <row r="76" spans="1:41" s="153" customFormat="1" ht="21.75" thickBot="1">
      <c r="A76" s="149" t="s">
        <v>290</v>
      </c>
      <c r="B76" s="149"/>
      <c r="C76" s="149"/>
      <c r="D76" s="164">
        <f>SUM(D64:D75)-D67</f>
        <v>1549095654</v>
      </c>
      <c r="E76" s="150"/>
      <c r="F76" s="164">
        <f>SUM(F64:F75)-F67</f>
        <v>20481530880</v>
      </c>
      <c r="G76" s="150"/>
      <c r="H76" s="164">
        <f>SUM(H64:H75)-H67</f>
        <v>305000325</v>
      </c>
      <c r="I76" s="151"/>
      <c r="J76" s="164">
        <f>SUM(J64:J75)-J67</f>
        <v>170000477</v>
      </c>
      <c r="K76" s="150"/>
      <c r="L76" s="164">
        <f>SUM(L64:L75)-L67</f>
        <v>27375018014</v>
      </c>
      <c r="M76" s="152"/>
      <c r="N76" s="164">
        <f>SUM(N64:N75)-N67</f>
        <v>337255759</v>
      </c>
      <c r="O76" s="150"/>
      <c r="P76" s="164">
        <f>SUM(P64:P75)-P67</f>
        <v>5110102326</v>
      </c>
      <c r="Q76" s="150"/>
      <c r="R76" s="164">
        <f>SUM(R64:R75)-R67</f>
        <v>37429212</v>
      </c>
      <c r="S76" s="151"/>
      <c r="T76" s="164">
        <f>SUM(T64:T75)-T67</f>
        <v>328121305</v>
      </c>
      <c r="U76" s="150"/>
      <c r="V76" s="164">
        <f>SUM(V64:V75)-V67</f>
        <v>585527449</v>
      </c>
      <c r="W76" s="150"/>
      <c r="X76" s="164">
        <f>SUM(X64:X75)-X67</f>
        <v>-2603132547</v>
      </c>
      <c r="Y76" s="151"/>
      <c r="Z76" s="164">
        <f>SUM(Z64:Z75)-Z67</f>
        <v>3795303504</v>
      </c>
      <c r="AA76" s="151"/>
      <c r="AB76" s="164">
        <f>SUM(AB64:AB75)-AB67</f>
        <v>53675948854</v>
      </c>
      <c r="AC76" s="150"/>
      <c r="AD76" s="164">
        <f>SUM(AD64:AD75)-AD67</f>
        <v>2499078610</v>
      </c>
      <c r="AE76" s="150"/>
      <c r="AF76" s="164">
        <f>SUM(AF64:AF75)-AF67</f>
        <v>56175027464</v>
      </c>
      <c r="AK76" s="154"/>
      <c r="AL76" s="154"/>
      <c r="AM76" s="154"/>
      <c r="AN76" s="154"/>
      <c r="AO76" s="154"/>
    </row>
    <row r="77" spans="2:29" ht="21.75" thickTop="1">
      <c r="B77" s="132"/>
      <c r="C77" s="132"/>
      <c r="AC77" s="136"/>
    </row>
    <row r="78" spans="1:32" ht="21">
      <c r="A78" s="153" t="s">
        <v>40</v>
      </c>
      <c r="B78" s="132"/>
      <c r="C78" s="132"/>
      <c r="AC78" s="136"/>
      <c r="AF78" s="131"/>
    </row>
    <row r="79" spans="1:32" ht="21">
      <c r="A79" s="153"/>
      <c r="B79" s="132"/>
      <c r="C79" s="132"/>
      <c r="AC79" s="136"/>
      <c r="AF79" s="131"/>
    </row>
    <row r="80" spans="1:32" ht="21">
      <c r="A80" s="153"/>
      <c r="B80" s="132"/>
      <c r="C80" s="132"/>
      <c r="AB80" s="131"/>
      <c r="AC80" s="136"/>
      <c r="AD80" s="131"/>
      <c r="AE80" s="131"/>
      <c r="AF80" s="131"/>
    </row>
    <row r="81" spans="1:32" ht="21">
      <c r="A81" s="153"/>
      <c r="B81" s="132"/>
      <c r="C81" s="132"/>
      <c r="AC81" s="136"/>
      <c r="AF81" s="131"/>
    </row>
    <row r="82" spans="1:32" ht="21">
      <c r="A82" s="153"/>
      <c r="B82" s="132"/>
      <c r="C82" s="132"/>
      <c r="AC82" s="136"/>
      <c r="AF82" s="131"/>
    </row>
    <row r="83" spans="1:32" ht="21">
      <c r="A83" s="153"/>
      <c r="B83" s="132"/>
      <c r="C83" s="132"/>
      <c r="AC83" s="136"/>
      <c r="AF83" s="131"/>
    </row>
    <row r="84" spans="1:32" ht="21">
      <c r="A84" s="153"/>
      <c r="B84" s="132"/>
      <c r="C84" s="132"/>
      <c r="AC84" s="136"/>
      <c r="AF84" s="131"/>
    </row>
    <row r="85" spans="1:32" ht="21">
      <c r="A85" s="153"/>
      <c r="B85" s="132"/>
      <c r="C85" s="132"/>
      <c r="AC85" s="136"/>
      <c r="AF85" s="131"/>
    </row>
    <row r="86" spans="1:32" ht="21">
      <c r="A86" s="153"/>
      <c r="B86" s="132"/>
      <c r="C86" s="132"/>
      <c r="AC86" s="136"/>
      <c r="AF86" s="131"/>
    </row>
    <row r="87" spans="1:32" ht="21">
      <c r="A87" s="153"/>
      <c r="B87" s="132"/>
      <c r="C87" s="132"/>
      <c r="AC87" s="136"/>
      <c r="AF87" s="131"/>
    </row>
    <row r="88" spans="1:32" ht="29.25">
      <c r="A88" s="153"/>
      <c r="B88" s="132"/>
      <c r="C88" s="132"/>
      <c r="AC88" s="136"/>
      <c r="AF88" s="195">
        <v>7</v>
      </c>
    </row>
    <row r="89" spans="2:39" ht="21">
      <c r="B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3"/>
      <c r="AA89" s="130"/>
      <c r="AB89" s="130"/>
      <c r="AC89" s="130"/>
      <c r="AD89" s="130"/>
      <c r="AL89" s="132"/>
      <c r="AM89" s="132"/>
    </row>
    <row r="90" spans="2:39" ht="21">
      <c r="B90" s="130" t="s">
        <v>41</v>
      </c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L90" s="132"/>
      <c r="AM90" s="132"/>
    </row>
    <row r="91" spans="2:39" ht="21">
      <c r="B91" s="130" t="s">
        <v>74</v>
      </c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L91" s="132"/>
      <c r="AM91" s="132"/>
    </row>
    <row r="92" spans="2:39" ht="21">
      <c r="B92" s="134" t="s">
        <v>291</v>
      </c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L92" s="132"/>
      <c r="AM92" s="132"/>
    </row>
    <row r="93" spans="6:37" s="135" customFormat="1" ht="21"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AA93" s="136"/>
      <c r="AB93" s="133" t="s">
        <v>261</v>
      </c>
      <c r="AC93" s="136"/>
      <c r="AE93" s="136"/>
      <c r="AF93" s="136"/>
      <c r="AG93" s="136"/>
      <c r="AH93" s="136"/>
      <c r="AI93" s="136"/>
      <c r="AJ93" s="136"/>
      <c r="AK93" s="136"/>
    </row>
    <row r="94" spans="10:37" s="145" customFormat="1" ht="21">
      <c r="J94" s="136"/>
      <c r="K94" s="136"/>
      <c r="L94" s="165" t="s">
        <v>105</v>
      </c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48"/>
      <c r="AC94" s="136"/>
      <c r="AD94" s="136"/>
      <c r="AE94" s="144"/>
      <c r="AF94" s="144"/>
      <c r="AG94" s="144"/>
      <c r="AH94" s="144"/>
      <c r="AI94" s="144"/>
      <c r="AJ94" s="144"/>
      <c r="AK94" s="144"/>
    </row>
    <row r="95" spans="10:37" s="145" customFormat="1" ht="21">
      <c r="J95" s="136"/>
      <c r="K95" s="136"/>
      <c r="L95" s="137"/>
      <c r="M95" s="137"/>
      <c r="N95" s="137"/>
      <c r="O95" s="137"/>
      <c r="P95" s="137"/>
      <c r="Q95" s="137"/>
      <c r="R95" s="137"/>
      <c r="S95" s="137"/>
      <c r="T95" s="202" t="s">
        <v>154</v>
      </c>
      <c r="U95" s="202"/>
      <c r="V95" s="202"/>
      <c r="W95" s="202"/>
      <c r="X95" s="202"/>
      <c r="Y95" s="140"/>
      <c r="Z95" s="140"/>
      <c r="AA95" s="166"/>
      <c r="AC95" s="136"/>
      <c r="AD95" s="136"/>
      <c r="AE95" s="144"/>
      <c r="AF95" s="144"/>
      <c r="AG95" s="144"/>
      <c r="AH95" s="144"/>
      <c r="AI95" s="144"/>
      <c r="AJ95" s="144"/>
      <c r="AK95" s="144"/>
    </row>
    <row r="96" spans="10:37" s="145" customFormat="1" ht="21">
      <c r="J96" s="136"/>
      <c r="K96" s="136"/>
      <c r="L96" s="137"/>
      <c r="M96" s="137"/>
      <c r="N96" s="137"/>
      <c r="O96" s="137"/>
      <c r="P96" s="137"/>
      <c r="Q96" s="137"/>
      <c r="R96" s="137"/>
      <c r="S96" s="137"/>
      <c r="T96" s="202" t="s">
        <v>160</v>
      </c>
      <c r="U96" s="202"/>
      <c r="V96" s="202"/>
      <c r="W96" s="137"/>
      <c r="X96" s="137"/>
      <c r="Y96" s="136"/>
      <c r="Z96" s="136"/>
      <c r="AA96" s="166"/>
      <c r="AC96" s="136"/>
      <c r="AD96" s="136"/>
      <c r="AE96" s="144"/>
      <c r="AF96" s="144"/>
      <c r="AG96" s="144"/>
      <c r="AH96" s="144"/>
      <c r="AI96" s="144"/>
      <c r="AJ96" s="144"/>
      <c r="AK96" s="144"/>
    </row>
    <row r="97" spans="10:37" s="145" customFormat="1" ht="21">
      <c r="J97" s="136"/>
      <c r="K97" s="136"/>
      <c r="L97" s="137"/>
      <c r="M97" s="137"/>
      <c r="N97" s="136"/>
      <c r="O97" s="136"/>
      <c r="P97" s="142"/>
      <c r="Q97" s="142" t="s">
        <v>46</v>
      </c>
      <c r="R97" s="142"/>
      <c r="S97" s="144"/>
      <c r="T97" s="145" t="s">
        <v>38</v>
      </c>
      <c r="U97" s="137"/>
      <c r="X97" s="144" t="s">
        <v>79</v>
      </c>
      <c r="Y97" s="137"/>
      <c r="Z97" s="137"/>
      <c r="AA97" s="166"/>
      <c r="AC97" s="136"/>
      <c r="AD97" s="136"/>
      <c r="AE97" s="144"/>
      <c r="AF97" s="144"/>
      <c r="AG97" s="144"/>
      <c r="AH97" s="144"/>
      <c r="AI97" s="144"/>
      <c r="AJ97" s="144"/>
      <c r="AK97" s="144"/>
    </row>
    <row r="98" spans="10:39" s="145" customFormat="1" ht="21">
      <c r="J98" s="136"/>
      <c r="K98" s="136"/>
      <c r="L98" s="144" t="s">
        <v>10</v>
      </c>
      <c r="M98" s="144"/>
      <c r="N98" s="144"/>
      <c r="P98" s="144" t="s">
        <v>82</v>
      </c>
      <c r="Q98" s="144"/>
      <c r="R98" s="144"/>
      <c r="T98" s="144" t="s">
        <v>169</v>
      </c>
      <c r="U98" s="144"/>
      <c r="V98" s="144" t="s">
        <v>38</v>
      </c>
      <c r="X98" s="144" t="s">
        <v>81</v>
      </c>
      <c r="Z98" s="144" t="s">
        <v>161</v>
      </c>
      <c r="AA98" s="144"/>
      <c r="AB98" s="144" t="s">
        <v>23</v>
      </c>
      <c r="AC98" s="166"/>
      <c r="AE98" s="136"/>
      <c r="AF98" s="136"/>
      <c r="AG98" s="144"/>
      <c r="AH98" s="144"/>
      <c r="AI98" s="144"/>
      <c r="AJ98" s="144"/>
      <c r="AK98" s="144"/>
      <c r="AL98" s="144"/>
      <c r="AM98" s="144"/>
    </row>
    <row r="99" spans="10:39" s="145" customFormat="1" ht="21">
      <c r="J99" s="136"/>
      <c r="K99" s="136"/>
      <c r="L99" s="144" t="s">
        <v>27</v>
      </c>
      <c r="M99" s="144"/>
      <c r="N99" s="144" t="s">
        <v>83</v>
      </c>
      <c r="P99" s="144" t="s">
        <v>55</v>
      </c>
      <c r="Q99" s="144"/>
      <c r="R99" s="144"/>
      <c r="T99" s="137" t="s">
        <v>171</v>
      </c>
      <c r="U99" s="144"/>
      <c r="V99" s="144" t="s">
        <v>84</v>
      </c>
      <c r="W99" s="144"/>
      <c r="X99" s="144" t="s">
        <v>86</v>
      </c>
      <c r="Y99" s="144"/>
      <c r="Z99" s="144" t="s">
        <v>163</v>
      </c>
      <c r="AA99" s="144"/>
      <c r="AB99" s="145" t="s">
        <v>34</v>
      </c>
      <c r="AC99" s="166"/>
      <c r="AE99" s="136"/>
      <c r="AF99" s="136"/>
      <c r="AG99" s="144"/>
      <c r="AH99" s="144"/>
      <c r="AI99" s="144"/>
      <c r="AJ99" s="144"/>
      <c r="AK99" s="144"/>
      <c r="AL99" s="144"/>
      <c r="AM99" s="144"/>
    </row>
    <row r="100" spans="2:37" s="153" customFormat="1" ht="21">
      <c r="B100" s="149"/>
      <c r="C100" s="149"/>
      <c r="E100" s="149"/>
      <c r="J100" s="56" t="s">
        <v>26</v>
      </c>
      <c r="L100" s="142" t="s">
        <v>28</v>
      </c>
      <c r="M100" s="144"/>
      <c r="N100" s="142" t="s">
        <v>87</v>
      </c>
      <c r="O100" s="145"/>
      <c r="P100" s="142" t="s">
        <v>54</v>
      </c>
      <c r="Q100" s="137"/>
      <c r="R100" s="142" t="s">
        <v>21</v>
      </c>
      <c r="S100" s="145"/>
      <c r="T100" s="148" t="s">
        <v>170</v>
      </c>
      <c r="U100" s="144"/>
      <c r="V100" s="142" t="s">
        <v>113</v>
      </c>
      <c r="W100" s="137"/>
      <c r="X100" s="142" t="s">
        <v>89</v>
      </c>
      <c r="Y100" s="137"/>
      <c r="Z100" s="142" t="s">
        <v>162</v>
      </c>
      <c r="AA100" s="144"/>
      <c r="AB100" s="142" t="s">
        <v>35</v>
      </c>
      <c r="AC100" s="154"/>
      <c r="AD100" s="154"/>
      <c r="AE100" s="154"/>
      <c r="AF100" s="154"/>
      <c r="AG100" s="154"/>
      <c r="AH100" s="154"/>
      <c r="AI100" s="154"/>
      <c r="AJ100" s="154"/>
      <c r="AK100" s="154"/>
    </row>
    <row r="101" spans="2:37" s="153" customFormat="1" ht="21">
      <c r="B101" s="149" t="s">
        <v>294</v>
      </c>
      <c r="C101" s="149"/>
      <c r="E101" s="149"/>
      <c r="L101" s="150">
        <v>1549095654</v>
      </c>
      <c r="M101" s="150"/>
      <c r="N101" s="150">
        <v>20418606952</v>
      </c>
      <c r="P101" s="150">
        <v>170000477</v>
      </c>
      <c r="Q101" s="150"/>
      <c r="R101" s="150">
        <v>4449793336</v>
      </c>
      <c r="T101" s="150">
        <v>-31269722</v>
      </c>
      <c r="U101" s="150"/>
      <c r="V101" s="150">
        <v>751034202</v>
      </c>
      <c r="W101" s="151"/>
      <c r="X101" s="150">
        <v>0</v>
      </c>
      <c r="Y101" s="151"/>
      <c r="Z101" s="150">
        <f>SUM(T101:X101)</f>
        <v>719764480</v>
      </c>
      <c r="AA101" s="150"/>
      <c r="AB101" s="150">
        <f>SUM(Z101,L101:R101)</f>
        <v>27307260899</v>
      </c>
      <c r="AC101" s="154"/>
      <c r="AD101" s="154"/>
      <c r="AE101" s="154"/>
      <c r="AF101" s="154"/>
      <c r="AG101" s="154"/>
      <c r="AH101" s="154"/>
      <c r="AI101" s="154"/>
      <c r="AJ101" s="154"/>
      <c r="AK101" s="154"/>
    </row>
    <row r="102" spans="2:37" s="153" customFormat="1" ht="21">
      <c r="B102" s="153" t="s">
        <v>262</v>
      </c>
      <c r="L102" s="156">
        <v>0</v>
      </c>
      <c r="M102" s="154"/>
      <c r="N102" s="156">
        <v>0</v>
      </c>
      <c r="O102" s="154"/>
      <c r="P102" s="156">
        <v>0</v>
      </c>
      <c r="Q102" s="154"/>
      <c r="R102" s="156">
        <v>3269439419</v>
      </c>
      <c r="S102" s="154"/>
      <c r="T102" s="156">
        <v>0</v>
      </c>
      <c r="U102" s="154"/>
      <c r="V102" s="156">
        <v>0</v>
      </c>
      <c r="W102" s="154"/>
      <c r="X102" s="156">
        <v>0</v>
      </c>
      <c r="Y102" s="154"/>
      <c r="Z102" s="167">
        <f>SUM(T102:X102)</f>
        <v>0</v>
      </c>
      <c r="AA102" s="154"/>
      <c r="AB102" s="156">
        <f>SUM(Z102,L102:R102)</f>
        <v>3269439419</v>
      </c>
      <c r="AC102" s="154"/>
      <c r="AD102" s="154"/>
      <c r="AE102" s="154"/>
      <c r="AF102" s="154"/>
      <c r="AG102" s="154"/>
      <c r="AH102" s="154"/>
      <c r="AI102" s="154"/>
      <c r="AJ102" s="154"/>
      <c r="AK102" s="154"/>
    </row>
    <row r="103" spans="2:37" s="153" customFormat="1" ht="21">
      <c r="B103" s="153" t="s">
        <v>263</v>
      </c>
      <c r="L103" s="157">
        <v>0</v>
      </c>
      <c r="M103" s="150"/>
      <c r="N103" s="157">
        <v>0</v>
      </c>
      <c r="P103" s="157">
        <v>0</v>
      </c>
      <c r="Q103" s="163"/>
      <c r="R103" s="157">
        <v>77172820</v>
      </c>
      <c r="T103" s="157">
        <v>305494421</v>
      </c>
      <c r="U103" s="163"/>
      <c r="V103" s="157">
        <v>-77172820</v>
      </c>
      <c r="W103" s="151"/>
      <c r="X103" s="157">
        <v>0</v>
      </c>
      <c r="Y103" s="151"/>
      <c r="Z103" s="168">
        <f>SUM(T103:X103)</f>
        <v>228321601</v>
      </c>
      <c r="AA103" s="151"/>
      <c r="AB103" s="157">
        <f>SUM(Z103,L103:R103)</f>
        <v>305494421</v>
      </c>
      <c r="AC103" s="154"/>
      <c r="AD103" s="154"/>
      <c r="AE103" s="154"/>
      <c r="AF103" s="154"/>
      <c r="AG103" s="154"/>
      <c r="AH103" s="154"/>
      <c r="AI103" s="154"/>
      <c r="AJ103" s="154"/>
      <c r="AK103" s="154"/>
    </row>
    <row r="104" spans="2:37" s="153" customFormat="1" ht="21">
      <c r="B104" s="153" t="s">
        <v>264</v>
      </c>
      <c r="L104" s="150">
        <f>SUM(L102:L103)</f>
        <v>0</v>
      </c>
      <c r="M104" s="150"/>
      <c r="N104" s="150">
        <f>SUM(N102:N103)</f>
        <v>0</v>
      </c>
      <c r="P104" s="150">
        <f>SUM(P102:P103)</f>
        <v>0</v>
      </c>
      <c r="Q104" s="163"/>
      <c r="R104" s="150">
        <f>SUM(R102:R103)</f>
        <v>3346612239</v>
      </c>
      <c r="T104" s="150">
        <f>SUM(T102:T103)</f>
        <v>305494421</v>
      </c>
      <c r="U104" s="163"/>
      <c r="V104" s="150">
        <f>SUM(V102:V103)</f>
        <v>-77172820</v>
      </c>
      <c r="W104" s="151"/>
      <c r="X104" s="150">
        <f>SUM(X102:X103)</f>
        <v>0</v>
      </c>
      <c r="Y104" s="151"/>
      <c r="Z104" s="150">
        <f>SUM(Z102:Z103)</f>
        <v>228321601</v>
      </c>
      <c r="AA104" s="151"/>
      <c r="AB104" s="150">
        <f>SUM(AB102:AB103)</f>
        <v>3574933840</v>
      </c>
      <c r="AC104" s="154"/>
      <c r="AD104" s="154"/>
      <c r="AE104" s="154"/>
      <c r="AF104" s="154"/>
      <c r="AG104" s="154"/>
      <c r="AH104" s="154"/>
      <c r="AI104" s="154"/>
      <c r="AJ104" s="154"/>
      <c r="AK104" s="154"/>
    </row>
    <row r="105" spans="2:37" s="153" customFormat="1" ht="21">
      <c r="B105" s="153" t="s">
        <v>327</v>
      </c>
      <c r="C105" s="155"/>
      <c r="J105" s="196">
        <v>27</v>
      </c>
      <c r="L105" s="150">
        <v>0</v>
      </c>
      <c r="M105" s="150"/>
      <c r="N105" s="150">
        <v>0</v>
      </c>
      <c r="P105" s="150">
        <v>0</v>
      </c>
      <c r="Q105" s="163"/>
      <c r="R105" s="150">
        <v>0</v>
      </c>
      <c r="T105" s="150">
        <v>0</v>
      </c>
      <c r="U105" s="163"/>
      <c r="V105" s="150">
        <v>0</v>
      </c>
      <c r="W105" s="151"/>
      <c r="X105" s="150">
        <v>585527449</v>
      </c>
      <c r="Y105" s="151"/>
      <c r="Z105" s="150">
        <f>SUM(T105:Y105)</f>
        <v>585527449</v>
      </c>
      <c r="AA105" s="151"/>
      <c r="AB105" s="150">
        <f>SUM(Z105,L105:R105)</f>
        <v>585527449</v>
      </c>
      <c r="AC105" s="154"/>
      <c r="AD105" s="154"/>
      <c r="AE105" s="154"/>
      <c r="AF105" s="154"/>
      <c r="AG105" s="154"/>
      <c r="AH105" s="154"/>
      <c r="AI105" s="154"/>
      <c r="AJ105" s="154"/>
      <c r="AK105" s="154"/>
    </row>
    <row r="106" spans="2:37" s="153" customFormat="1" ht="21">
      <c r="B106" s="153" t="s">
        <v>92</v>
      </c>
      <c r="C106" s="155"/>
      <c r="J106" s="196">
        <v>30</v>
      </c>
      <c r="L106" s="150">
        <v>0</v>
      </c>
      <c r="M106" s="150"/>
      <c r="N106" s="150">
        <v>0</v>
      </c>
      <c r="P106" s="150">
        <v>0</v>
      </c>
      <c r="Q106" s="163"/>
      <c r="R106" s="150">
        <v>-3098148408</v>
      </c>
      <c r="T106" s="150">
        <v>0</v>
      </c>
      <c r="U106" s="163"/>
      <c r="V106" s="150">
        <v>0</v>
      </c>
      <c r="W106" s="151"/>
      <c r="X106" s="150">
        <v>0</v>
      </c>
      <c r="Y106" s="151"/>
      <c r="Z106" s="150">
        <f>SUM(T106:X106)</f>
        <v>0</v>
      </c>
      <c r="AA106" s="151"/>
      <c r="AB106" s="150">
        <f>SUM(Z106,L106:R106)</f>
        <v>-3098148408</v>
      </c>
      <c r="AC106" s="154"/>
      <c r="AD106" s="154"/>
      <c r="AE106" s="154"/>
      <c r="AF106" s="154"/>
      <c r="AG106" s="154"/>
      <c r="AH106" s="154"/>
      <c r="AI106" s="154"/>
      <c r="AJ106" s="154"/>
      <c r="AK106" s="154"/>
    </row>
    <row r="107" spans="2:37" s="153" customFormat="1" ht="21.75" thickBot="1">
      <c r="B107" s="149" t="s">
        <v>260</v>
      </c>
      <c r="C107" s="149"/>
      <c r="E107" s="149"/>
      <c r="L107" s="164">
        <f>SUM(L101:L103)+L105+L106</f>
        <v>1549095654</v>
      </c>
      <c r="M107" s="150"/>
      <c r="N107" s="164">
        <f>SUM(N101:N103)+N105+N106</f>
        <v>20418606952</v>
      </c>
      <c r="P107" s="164">
        <f>SUM(P101:P103)+P105+P106</f>
        <v>170000477</v>
      </c>
      <c r="Q107" s="150"/>
      <c r="R107" s="164">
        <f>SUM(R101:R103)+R105+R106</f>
        <v>4698257167</v>
      </c>
      <c r="T107" s="164">
        <f>SUM(T101:T103)+T105+T106</f>
        <v>274224699</v>
      </c>
      <c r="U107" s="150"/>
      <c r="V107" s="164">
        <f>SUM(V101:V103)+V105+V106</f>
        <v>673861382</v>
      </c>
      <c r="W107" s="151"/>
      <c r="X107" s="164">
        <f>SUM(X101:X103)+X105+X106</f>
        <v>585527449</v>
      </c>
      <c r="Y107" s="151"/>
      <c r="Z107" s="164">
        <f>SUM(Z101:Z103)+Z105+Z106</f>
        <v>1533613530</v>
      </c>
      <c r="AA107" s="151"/>
      <c r="AB107" s="164">
        <f>SUM(AB101:AB103)+AB105+AB106</f>
        <v>28369573780</v>
      </c>
      <c r="AC107" s="154"/>
      <c r="AD107" s="154"/>
      <c r="AE107" s="154"/>
      <c r="AF107" s="154"/>
      <c r="AG107" s="154"/>
      <c r="AH107" s="154"/>
      <c r="AI107" s="154"/>
      <c r="AJ107" s="154"/>
      <c r="AK107" s="154"/>
    </row>
    <row r="108" ht="21.75" thickTop="1">
      <c r="E108" s="131"/>
    </row>
    <row r="109" spans="2:37" s="153" customFormat="1" ht="21">
      <c r="B109" s="149" t="s">
        <v>260</v>
      </c>
      <c r="C109" s="149"/>
      <c r="E109" s="149"/>
      <c r="L109" s="150">
        <f>L107</f>
        <v>1549095654</v>
      </c>
      <c r="M109" s="150"/>
      <c r="N109" s="150">
        <f>N107</f>
        <v>20418606952</v>
      </c>
      <c r="P109" s="150">
        <f>P107</f>
        <v>170000477</v>
      </c>
      <c r="Q109" s="150"/>
      <c r="R109" s="150">
        <f>R107</f>
        <v>4698257167</v>
      </c>
      <c r="T109" s="150">
        <f>T107</f>
        <v>274224699</v>
      </c>
      <c r="U109" s="150"/>
      <c r="V109" s="150">
        <f>V107</f>
        <v>673861382</v>
      </c>
      <c r="W109" s="151"/>
      <c r="X109" s="150">
        <f>X107</f>
        <v>585527449</v>
      </c>
      <c r="Y109" s="151"/>
      <c r="Z109" s="150">
        <f>SUM(T109:X109)</f>
        <v>1533613530</v>
      </c>
      <c r="AA109" s="150"/>
      <c r="AB109" s="150">
        <f>SUM(Z109,L109:R109)</f>
        <v>28369573780</v>
      </c>
      <c r="AC109" s="154"/>
      <c r="AD109" s="154"/>
      <c r="AE109" s="154"/>
      <c r="AF109" s="154"/>
      <c r="AG109" s="154"/>
      <c r="AH109" s="154"/>
      <c r="AI109" s="154"/>
      <c r="AJ109" s="154"/>
      <c r="AK109" s="154"/>
    </row>
    <row r="110" spans="2:37" s="153" customFormat="1" ht="21">
      <c r="B110" s="153" t="s">
        <v>262</v>
      </c>
      <c r="L110" s="156">
        <v>0</v>
      </c>
      <c r="M110" s="154"/>
      <c r="N110" s="156">
        <v>0</v>
      </c>
      <c r="O110" s="154"/>
      <c r="P110" s="156">
        <v>0</v>
      </c>
      <c r="Q110" s="154"/>
      <c r="R110" s="156">
        <f>'PL-T'!K32</f>
        <v>4452982985</v>
      </c>
      <c r="S110" s="154"/>
      <c r="T110" s="156">
        <v>0</v>
      </c>
      <c r="U110" s="154"/>
      <c r="V110" s="156">
        <v>0</v>
      </c>
      <c r="W110" s="154"/>
      <c r="X110" s="156">
        <v>0</v>
      </c>
      <c r="Y110" s="154"/>
      <c r="Z110" s="167">
        <f>SUM(T110:X110)</f>
        <v>0</v>
      </c>
      <c r="AA110" s="154"/>
      <c r="AB110" s="156">
        <f>SUM(Z110,L110:R110)</f>
        <v>4452982985</v>
      </c>
      <c r="AC110" s="154"/>
      <c r="AD110" s="154"/>
      <c r="AE110" s="154"/>
      <c r="AF110" s="154"/>
      <c r="AG110" s="154"/>
      <c r="AH110" s="154"/>
      <c r="AI110" s="154"/>
      <c r="AJ110" s="154"/>
      <c r="AK110" s="154"/>
    </row>
    <row r="111" spans="2:37" s="153" customFormat="1" ht="21">
      <c r="B111" s="153" t="s">
        <v>263</v>
      </c>
      <c r="L111" s="157">
        <v>0</v>
      </c>
      <c r="M111" s="150"/>
      <c r="N111" s="157">
        <v>0</v>
      </c>
      <c r="P111" s="157">
        <v>0</v>
      </c>
      <c r="Q111" s="163"/>
      <c r="R111" s="157">
        <v>-63908037</v>
      </c>
      <c r="T111" s="157">
        <v>86163342</v>
      </c>
      <c r="U111" s="163"/>
      <c r="V111" s="157">
        <v>0</v>
      </c>
      <c r="W111" s="151"/>
      <c r="X111" s="157">
        <v>0</v>
      </c>
      <c r="Y111" s="151"/>
      <c r="Z111" s="168">
        <f>SUM(T111:X111)</f>
        <v>86163342</v>
      </c>
      <c r="AA111" s="151"/>
      <c r="AB111" s="157">
        <f>SUM(Z111,L111:R111)</f>
        <v>22255305</v>
      </c>
      <c r="AC111" s="154"/>
      <c r="AD111" s="154"/>
      <c r="AE111" s="154"/>
      <c r="AF111" s="154"/>
      <c r="AG111" s="154"/>
      <c r="AH111" s="154"/>
      <c r="AI111" s="154"/>
      <c r="AJ111" s="154"/>
      <c r="AK111" s="154"/>
    </row>
    <row r="112" spans="2:37" s="153" customFormat="1" ht="21">
      <c r="B112" s="153" t="s">
        <v>264</v>
      </c>
      <c r="L112" s="150">
        <f>SUM(L110:L111)</f>
        <v>0</v>
      </c>
      <c r="M112" s="150"/>
      <c r="N112" s="150">
        <f>SUM(N110:N111)</f>
        <v>0</v>
      </c>
      <c r="P112" s="150">
        <f>SUM(P110:P111)</f>
        <v>0</v>
      </c>
      <c r="Q112" s="163"/>
      <c r="R112" s="150">
        <f>SUM(R110:R111)</f>
        <v>4389074948</v>
      </c>
      <c r="T112" s="150">
        <f>SUM(T110:T111)</f>
        <v>86163342</v>
      </c>
      <c r="U112" s="163"/>
      <c r="V112" s="150">
        <f>SUM(V110:V111)</f>
        <v>0</v>
      </c>
      <c r="W112" s="151"/>
      <c r="X112" s="150">
        <f>SUM(X110:X111)</f>
        <v>0</v>
      </c>
      <c r="Y112" s="151"/>
      <c r="Z112" s="150">
        <f>SUM(Z110:Z111)</f>
        <v>86163342</v>
      </c>
      <c r="AA112" s="151"/>
      <c r="AB112" s="150">
        <f>SUM(AB110:AB111)</f>
        <v>4475238290</v>
      </c>
      <c r="AC112" s="154"/>
      <c r="AD112" s="154"/>
      <c r="AE112" s="154"/>
      <c r="AF112" s="154"/>
      <c r="AG112" s="154"/>
      <c r="AH112" s="154"/>
      <c r="AI112" s="154"/>
      <c r="AJ112" s="154"/>
      <c r="AK112" s="154"/>
    </row>
    <row r="113" spans="2:37" s="153" customFormat="1" ht="21">
      <c r="B113" s="153" t="s">
        <v>51</v>
      </c>
      <c r="J113" s="196">
        <v>30</v>
      </c>
      <c r="L113" s="150">
        <v>0</v>
      </c>
      <c r="M113" s="150"/>
      <c r="N113" s="150">
        <v>0</v>
      </c>
      <c r="P113" s="150">
        <v>0</v>
      </c>
      <c r="Q113" s="163"/>
      <c r="R113" s="150">
        <v>-3562520724</v>
      </c>
      <c r="T113" s="150">
        <v>0</v>
      </c>
      <c r="U113" s="163"/>
      <c r="V113" s="150">
        <v>0</v>
      </c>
      <c r="W113" s="151"/>
      <c r="X113" s="150">
        <v>0</v>
      </c>
      <c r="Y113" s="151"/>
      <c r="Z113" s="150">
        <f>SUM(T113:Y113)</f>
        <v>0</v>
      </c>
      <c r="AA113" s="151"/>
      <c r="AB113" s="150">
        <f>SUM(Z113,L113:R113)</f>
        <v>-3562520724</v>
      </c>
      <c r="AC113" s="154"/>
      <c r="AD113" s="154"/>
      <c r="AE113" s="154"/>
      <c r="AF113" s="154"/>
      <c r="AG113" s="154"/>
      <c r="AH113" s="154"/>
      <c r="AI113" s="154"/>
      <c r="AJ113" s="154"/>
      <c r="AK113" s="154"/>
    </row>
    <row r="114" spans="2:37" s="153" customFormat="1" ht="21.75" thickBot="1">
      <c r="B114" s="149" t="s">
        <v>290</v>
      </c>
      <c r="C114" s="149"/>
      <c r="E114" s="149"/>
      <c r="L114" s="164">
        <f>SUM(L109,L112:L113)</f>
        <v>1549095654</v>
      </c>
      <c r="M114" s="150"/>
      <c r="N114" s="164">
        <f>SUM(N109,N112:N113)</f>
        <v>20418606952</v>
      </c>
      <c r="P114" s="164">
        <f>SUM(P109,P112:P113)</f>
        <v>170000477</v>
      </c>
      <c r="Q114" s="150"/>
      <c r="R114" s="164">
        <f>SUM(R109,R112:R113)</f>
        <v>5524811391</v>
      </c>
      <c r="T114" s="164">
        <f>SUM(T109,T112:T113)</f>
        <v>360388041</v>
      </c>
      <c r="U114" s="150"/>
      <c r="V114" s="164">
        <f>SUM(V109,V112:V113)</f>
        <v>673861382</v>
      </c>
      <c r="W114" s="151"/>
      <c r="X114" s="164">
        <f>SUM(X109,X112:X113)</f>
        <v>585527449</v>
      </c>
      <c r="Y114" s="151"/>
      <c r="Z114" s="164">
        <f>SUM(Z109,Z112:Z113)</f>
        <v>1619776872</v>
      </c>
      <c r="AA114" s="151"/>
      <c r="AB114" s="164">
        <f>SUM(AB109,AB112:AB113)</f>
        <v>29282291346</v>
      </c>
      <c r="AC114" s="154"/>
      <c r="AD114" s="154"/>
      <c r="AE114" s="154"/>
      <c r="AF114" s="154"/>
      <c r="AG114" s="154"/>
      <c r="AH114" s="154"/>
      <c r="AI114" s="154"/>
      <c r="AJ114" s="154"/>
      <c r="AK114" s="154"/>
    </row>
    <row r="115" spans="2:39" s="153" customFormat="1" ht="21.75" thickTop="1">
      <c r="B115" s="149"/>
      <c r="C115" s="149"/>
      <c r="E115" s="149"/>
      <c r="L115" s="169"/>
      <c r="M115" s="169"/>
      <c r="N115" s="150"/>
      <c r="O115" s="150"/>
      <c r="P115" s="150"/>
      <c r="R115" s="150"/>
      <c r="S115" s="150"/>
      <c r="T115" s="150"/>
      <c r="V115" s="150"/>
      <c r="W115" s="150"/>
      <c r="X115" s="150"/>
      <c r="Y115" s="150"/>
      <c r="Z115" s="150"/>
      <c r="AA115" s="151"/>
      <c r="AB115" s="150"/>
      <c r="AC115" s="151"/>
      <c r="AD115" s="150"/>
      <c r="AE115" s="154"/>
      <c r="AF115" s="154"/>
      <c r="AG115" s="154"/>
      <c r="AH115" s="154"/>
      <c r="AI115" s="154"/>
      <c r="AJ115" s="154"/>
      <c r="AK115" s="154"/>
      <c r="AL115" s="154"/>
      <c r="AM115" s="154"/>
    </row>
    <row r="116" spans="2:39" s="153" customFormat="1" ht="21">
      <c r="B116" s="153" t="s">
        <v>40</v>
      </c>
      <c r="C116" s="149"/>
      <c r="E116" s="149"/>
      <c r="L116" s="169"/>
      <c r="M116" s="169"/>
      <c r="N116" s="150"/>
      <c r="O116" s="150"/>
      <c r="P116" s="150"/>
      <c r="R116" s="150"/>
      <c r="S116" s="150"/>
      <c r="T116" s="150"/>
      <c r="V116" s="150"/>
      <c r="W116" s="150"/>
      <c r="X116" s="150"/>
      <c r="Y116" s="150"/>
      <c r="Z116" s="150"/>
      <c r="AA116" s="151"/>
      <c r="AB116" s="150"/>
      <c r="AC116" s="151"/>
      <c r="AD116" s="150"/>
      <c r="AE116" s="154"/>
      <c r="AF116" s="154"/>
      <c r="AG116" s="154"/>
      <c r="AH116" s="154"/>
      <c r="AI116" s="154"/>
      <c r="AJ116" s="154"/>
      <c r="AK116" s="154"/>
      <c r="AL116" s="154"/>
      <c r="AM116" s="154"/>
    </row>
    <row r="117" spans="3:39" s="153" customFormat="1" ht="21">
      <c r="C117" s="149"/>
      <c r="E117" s="149"/>
      <c r="L117" s="169"/>
      <c r="M117" s="169"/>
      <c r="N117" s="150"/>
      <c r="O117" s="150"/>
      <c r="P117" s="150"/>
      <c r="R117" s="150"/>
      <c r="S117" s="150"/>
      <c r="T117" s="150"/>
      <c r="V117" s="150"/>
      <c r="W117" s="150"/>
      <c r="X117" s="150"/>
      <c r="Y117" s="150"/>
      <c r="Z117" s="150"/>
      <c r="AA117" s="151"/>
      <c r="AB117" s="150"/>
      <c r="AC117" s="151"/>
      <c r="AD117" s="150"/>
      <c r="AE117" s="154"/>
      <c r="AF117" s="154"/>
      <c r="AG117" s="154"/>
      <c r="AH117" s="154"/>
      <c r="AI117" s="154"/>
      <c r="AJ117" s="154"/>
      <c r="AK117" s="154"/>
      <c r="AL117" s="154"/>
      <c r="AM117" s="154"/>
    </row>
    <row r="118" spans="3:39" s="153" customFormat="1" ht="21">
      <c r="C118" s="149"/>
      <c r="E118" s="149"/>
      <c r="L118" s="169"/>
      <c r="M118" s="169"/>
      <c r="N118" s="150"/>
      <c r="O118" s="150"/>
      <c r="P118" s="150"/>
      <c r="R118" s="150"/>
      <c r="S118" s="150"/>
      <c r="T118" s="150"/>
      <c r="V118" s="150"/>
      <c r="W118" s="150"/>
      <c r="X118" s="150"/>
      <c r="Y118" s="150"/>
      <c r="Z118" s="150"/>
      <c r="AA118" s="151"/>
      <c r="AB118" s="150"/>
      <c r="AC118" s="151"/>
      <c r="AD118" s="150"/>
      <c r="AE118" s="154"/>
      <c r="AF118" s="154"/>
      <c r="AG118" s="154"/>
      <c r="AH118" s="154"/>
      <c r="AI118" s="154"/>
      <c r="AJ118" s="154"/>
      <c r="AK118" s="154"/>
      <c r="AL118" s="154"/>
      <c r="AM118" s="154"/>
    </row>
    <row r="119" spans="3:39" s="153" customFormat="1" ht="21">
      <c r="C119" s="149"/>
      <c r="E119" s="149"/>
      <c r="L119" s="169"/>
      <c r="M119" s="169"/>
      <c r="N119" s="150"/>
      <c r="O119" s="150"/>
      <c r="P119" s="150"/>
      <c r="R119" s="150"/>
      <c r="S119" s="150"/>
      <c r="T119" s="150"/>
      <c r="V119" s="150"/>
      <c r="W119" s="150"/>
      <c r="X119" s="150"/>
      <c r="Y119" s="150"/>
      <c r="Z119" s="150"/>
      <c r="AA119" s="151"/>
      <c r="AB119" s="150"/>
      <c r="AC119" s="151"/>
      <c r="AD119" s="150"/>
      <c r="AE119" s="154"/>
      <c r="AF119" s="154"/>
      <c r="AG119" s="154"/>
      <c r="AH119" s="154"/>
      <c r="AI119" s="154"/>
      <c r="AJ119" s="154"/>
      <c r="AK119" s="154"/>
      <c r="AL119" s="154"/>
      <c r="AM119" s="154"/>
    </row>
    <row r="120" spans="3:39" s="153" customFormat="1" ht="21">
      <c r="C120" s="149"/>
      <c r="E120" s="149"/>
      <c r="L120" s="169"/>
      <c r="M120" s="169"/>
      <c r="N120" s="150"/>
      <c r="O120" s="150"/>
      <c r="P120" s="150"/>
      <c r="R120" s="150"/>
      <c r="S120" s="150"/>
      <c r="T120" s="150"/>
      <c r="V120" s="150"/>
      <c r="W120" s="150"/>
      <c r="X120" s="150"/>
      <c r="Y120" s="150"/>
      <c r="Z120" s="150"/>
      <c r="AA120" s="151"/>
      <c r="AB120" s="150"/>
      <c r="AC120" s="151"/>
      <c r="AD120" s="150"/>
      <c r="AE120" s="154"/>
      <c r="AF120" s="154"/>
      <c r="AG120" s="154"/>
      <c r="AH120" s="154"/>
      <c r="AI120" s="154"/>
      <c r="AJ120" s="154"/>
      <c r="AK120" s="154"/>
      <c r="AL120" s="154"/>
      <c r="AM120" s="154"/>
    </row>
    <row r="121" spans="3:39" s="153" customFormat="1" ht="21">
      <c r="C121" s="149"/>
      <c r="E121" s="149"/>
      <c r="L121" s="169"/>
      <c r="M121" s="169"/>
      <c r="N121" s="150"/>
      <c r="O121" s="150"/>
      <c r="P121" s="150"/>
      <c r="R121" s="150"/>
      <c r="S121" s="150"/>
      <c r="T121" s="150"/>
      <c r="V121" s="150"/>
      <c r="W121" s="150"/>
      <c r="X121" s="150"/>
      <c r="Y121" s="150"/>
      <c r="Z121" s="150"/>
      <c r="AA121" s="151"/>
      <c r="AB121" s="150"/>
      <c r="AC121" s="151"/>
      <c r="AD121" s="150"/>
      <c r="AE121" s="154"/>
      <c r="AF121" s="154"/>
      <c r="AG121" s="154"/>
      <c r="AH121" s="154"/>
      <c r="AI121" s="154"/>
      <c r="AJ121" s="154"/>
      <c r="AK121" s="154"/>
      <c r="AL121" s="154"/>
      <c r="AM121" s="154"/>
    </row>
    <row r="122" spans="2:39" s="153" customFormat="1" ht="21">
      <c r="B122" s="149"/>
      <c r="C122" s="149"/>
      <c r="E122" s="149"/>
      <c r="L122" s="169"/>
      <c r="M122" s="169"/>
      <c r="N122" s="150"/>
      <c r="O122" s="150"/>
      <c r="P122" s="150"/>
      <c r="R122" s="150"/>
      <c r="S122" s="150"/>
      <c r="T122" s="150"/>
      <c r="V122" s="150"/>
      <c r="W122" s="150"/>
      <c r="X122" s="150"/>
      <c r="Y122" s="150"/>
      <c r="Z122" s="150"/>
      <c r="AA122" s="151"/>
      <c r="AB122" s="150"/>
      <c r="AC122" s="151"/>
      <c r="AD122" s="150"/>
      <c r="AE122" s="154"/>
      <c r="AF122" s="154"/>
      <c r="AG122" s="154"/>
      <c r="AH122" s="154"/>
      <c r="AI122" s="154"/>
      <c r="AJ122" s="154"/>
      <c r="AK122" s="154"/>
      <c r="AL122" s="154"/>
      <c r="AM122" s="154"/>
    </row>
    <row r="123" spans="2:39" s="153" customFormat="1" ht="21">
      <c r="B123" s="149"/>
      <c r="C123" s="149"/>
      <c r="E123" s="149"/>
      <c r="L123" s="169"/>
      <c r="M123" s="169"/>
      <c r="N123" s="150"/>
      <c r="O123" s="150"/>
      <c r="P123" s="150"/>
      <c r="R123" s="150"/>
      <c r="S123" s="150"/>
      <c r="T123" s="150"/>
      <c r="V123" s="150"/>
      <c r="W123" s="150"/>
      <c r="X123" s="150"/>
      <c r="Y123" s="150"/>
      <c r="Z123" s="150"/>
      <c r="AA123" s="151"/>
      <c r="AB123" s="150"/>
      <c r="AC123" s="151"/>
      <c r="AD123" s="150"/>
      <c r="AE123" s="154"/>
      <c r="AF123" s="154"/>
      <c r="AG123" s="154"/>
      <c r="AH123" s="154"/>
      <c r="AI123" s="154"/>
      <c r="AJ123" s="154"/>
      <c r="AK123" s="154"/>
      <c r="AL123" s="154"/>
      <c r="AM123" s="154"/>
    </row>
    <row r="124" spans="2:39" s="153" customFormat="1" ht="21">
      <c r="B124" s="149"/>
      <c r="C124" s="149"/>
      <c r="E124" s="149"/>
      <c r="L124" s="169"/>
      <c r="M124" s="169"/>
      <c r="N124" s="150"/>
      <c r="O124" s="150"/>
      <c r="P124" s="150"/>
      <c r="R124" s="150"/>
      <c r="S124" s="150"/>
      <c r="T124" s="150"/>
      <c r="V124" s="150"/>
      <c r="W124" s="150"/>
      <c r="X124" s="150"/>
      <c r="Y124" s="150"/>
      <c r="Z124" s="150"/>
      <c r="AA124" s="151"/>
      <c r="AB124" s="150"/>
      <c r="AC124" s="151"/>
      <c r="AD124" s="150"/>
      <c r="AE124" s="154"/>
      <c r="AF124" s="154"/>
      <c r="AG124" s="154"/>
      <c r="AH124" s="154"/>
      <c r="AI124" s="154"/>
      <c r="AJ124" s="154"/>
      <c r="AK124" s="154"/>
      <c r="AL124" s="154"/>
      <c r="AM124" s="154"/>
    </row>
    <row r="125" spans="2:39" s="153" customFormat="1" ht="21">
      <c r="B125" s="149"/>
      <c r="C125" s="149"/>
      <c r="E125" s="149"/>
      <c r="L125" s="169"/>
      <c r="M125" s="169"/>
      <c r="N125" s="150"/>
      <c r="O125" s="150"/>
      <c r="P125" s="150"/>
      <c r="R125" s="150"/>
      <c r="S125" s="150"/>
      <c r="T125" s="150"/>
      <c r="V125" s="150"/>
      <c r="W125" s="150"/>
      <c r="X125" s="150"/>
      <c r="Y125" s="150"/>
      <c r="Z125" s="150"/>
      <c r="AA125" s="151"/>
      <c r="AB125" s="150"/>
      <c r="AC125" s="151"/>
      <c r="AD125" s="150"/>
      <c r="AE125" s="154"/>
      <c r="AF125" s="154"/>
      <c r="AG125" s="154"/>
      <c r="AH125" s="154"/>
      <c r="AI125" s="154"/>
      <c r="AJ125" s="154"/>
      <c r="AK125" s="154"/>
      <c r="AL125" s="154"/>
      <c r="AM125" s="154"/>
    </row>
    <row r="126" spans="2:39" s="153" customFormat="1" ht="21">
      <c r="B126" s="149"/>
      <c r="C126" s="149"/>
      <c r="E126" s="149"/>
      <c r="L126" s="169"/>
      <c r="M126" s="169"/>
      <c r="N126" s="150"/>
      <c r="O126" s="150"/>
      <c r="P126" s="150"/>
      <c r="R126" s="150"/>
      <c r="S126" s="150"/>
      <c r="T126" s="150"/>
      <c r="V126" s="150"/>
      <c r="W126" s="150"/>
      <c r="X126" s="150"/>
      <c r="Y126" s="150"/>
      <c r="Z126" s="150"/>
      <c r="AA126" s="151"/>
      <c r="AB126" s="150"/>
      <c r="AC126" s="151"/>
      <c r="AD126" s="150"/>
      <c r="AE126" s="154"/>
      <c r="AF126" s="154"/>
      <c r="AG126" s="154"/>
      <c r="AH126" s="154"/>
      <c r="AI126" s="154"/>
      <c r="AJ126" s="154"/>
      <c r="AK126" s="154"/>
      <c r="AL126" s="154"/>
      <c r="AM126" s="154"/>
    </row>
    <row r="127" spans="2:39" s="153" customFormat="1" ht="21">
      <c r="B127" s="149"/>
      <c r="C127" s="149"/>
      <c r="E127" s="149"/>
      <c r="L127" s="169"/>
      <c r="M127" s="169"/>
      <c r="N127" s="150"/>
      <c r="O127" s="150"/>
      <c r="P127" s="150"/>
      <c r="R127" s="150"/>
      <c r="S127" s="150"/>
      <c r="T127" s="150"/>
      <c r="V127" s="150"/>
      <c r="W127" s="150"/>
      <c r="X127" s="150"/>
      <c r="Y127" s="150"/>
      <c r="Z127" s="150"/>
      <c r="AA127" s="151"/>
      <c r="AB127" s="150"/>
      <c r="AC127" s="151"/>
      <c r="AD127" s="150"/>
      <c r="AE127" s="154"/>
      <c r="AF127" s="154"/>
      <c r="AG127" s="154"/>
      <c r="AH127" s="154"/>
      <c r="AI127" s="154"/>
      <c r="AJ127" s="154"/>
      <c r="AK127" s="154"/>
      <c r="AL127" s="154"/>
      <c r="AM127" s="154"/>
    </row>
    <row r="128" spans="2:39" s="153" customFormat="1" ht="21">
      <c r="B128" s="149"/>
      <c r="C128" s="149"/>
      <c r="E128" s="149"/>
      <c r="L128" s="169"/>
      <c r="M128" s="169"/>
      <c r="N128" s="150"/>
      <c r="O128" s="150"/>
      <c r="P128" s="150"/>
      <c r="R128" s="150"/>
      <c r="S128" s="150"/>
      <c r="T128" s="150"/>
      <c r="V128" s="150"/>
      <c r="W128" s="150"/>
      <c r="X128" s="150"/>
      <c r="Y128" s="150"/>
      <c r="Z128" s="150"/>
      <c r="AA128" s="151"/>
      <c r="AB128" s="150"/>
      <c r="AC128" s="151"/>
      <c r="AD128" s="150"/>
      <c r="AE128" s="154"/>
      <c r="AF128" s="154"/>
      <c r="AG128" s="154"/>
      <c r="AH128" s="154"/>
      <c r="AI128" s="154"/>
      <c r="AJ128" s="154"/>
      <c r="AK128" s="154"/>
      <c r="AL128" s="154"/>
      <c r="AM128" s="154"/>
    </row>
    <row r="129" spans="2:39" s="153" customFormat="1" ht="21">
      <c r="B129" s="149"/>
      <c r="C129" s="149"/>
      <c r="E129" s="149"/>
      <c r="L129" s="169"/>
      <c r="M129" s="169"/>
      <c r="N129" s="150"/>
      <c r="O129" s="150"/>
      <c r="P129" s="150"/>
      <c r="R129" s="150"/>
      <c r="S129" s="150"/>
      <c r="T129" s="150"/>
      <c r="V129" s="150"/>
      <c r="W129" s="150"/>
      <c r="X129" s="150"/>
      <c r="Y129" s="150"/>
      <c r="Z129" s="150"/>
      <c r="AA129" s="151"/>
      <c r="AB129" s="150"/>
      <c r="AC129" s="151"/>
      <c r="AD129" s="150"/>
      <c r="AE129" s="154"/>
      <c r="AF129" s="154"/>
      <c r="AG129" s="154"/>
      <c r="AH129" s="154"/>
      <c r="AI129" s="154"/>
      <c r="AJ129" s="154"/>
      <c r="AK129" s="154"/>
      <c r="AL129" s="154"/>
      <c r="AM129" s="154"/>
    </row>
    <row r="130" spans="2:39" s="153" customFormat="1" ht="21">
      <c r="B130" s="149"/>
      <c r="C130" s="149"/>
      <c r="E130" s="149"/>
      <c r="L130" s="169"/>
      <c r="M130" s="169"/>
      <c r="N130" s="150"/>
      <c r="O130" s="150"/>
      <c r="P130" s="150"/>
      <c r="R130" s="150"/>
      <c r="S130" s="150"/>
      <c r="T130" s="150"/>
      <c r="V130" s="150"/>
      <c r="W130" s="150"/>
      <c r="X130" s="150"/>
      <c r="Y130" s="150"/>
      <c r="Z130" s="150"/>
      <c r="AA130" s="151"/>
      <c r="AB130" s="150"/>
      <c r="AC130" s="151"/>
      <c r="AD130" s="150"/>
      <c r="AE130" s="154"/>
      <c r="AF130" s="154"/>
      <c r="AG130" s="154"/>
      <c r="AH130" s="154"/>
      <c r="AI130" s="154"/>
      <c r="AJ130" s="154"/>
      <c r="AK130" s="154"/>
      <c r="AL130" s="154"/>
      <c r="AM130" s="154"/>
    </row>
    <row r="131" spans="2:39" s="153" customFormat="1" ht="21">
      <c r="B131" s="149"/>
      <c r="C131" s="149"/>
      <c r="E131" s="149"/>
      <c r="L131" s="169"/>
      <c r="M131" s="169"/>
      <c r="N131" s="150"/>
      <c r="O131" s="150"/>
      <c r="P131" s="150"/>
      <c r="R131" s="150"/>
      <c r="S131" s="150"/>
      <c r="T131" s="150"/>
      <c r="V131" s="150"/>
      <c r="W131" s="150"/>
      <c r="X131" s="150"/>
      <c r="Y131" s="150"/>
      <c r="Z131" s="150"/>
      <c r="AA131" s="151"/>
      <c r="AB131" s="150"/>
      <c r="AC131" s="151"/>
      <c r="AD131" s="150"/>
      <c r="AE131" s="154"/>
      <c r="AF131" s="154"/>
      <c r="AG131" s="154"/>
      <c r="AH131" s="154"/>
      <c r="AI131" s="154"/>
      <c r="AJ131" s="154"/>
      <c r="AK131" s="154"/>
      <c r="AL131" s="154"/>
      <c r="AM131" s="154"/>
    </row>
    <row r="132" ht="29.25">
      <c r="AF132" s="195">
        <v>8</v>
      </c>
    </row>
  </sheetData>
  <sheetProtection/>
  <mergeCells count="10">
    <mergeCell ref="T96:V96"/>
    <mergeCell ref="N52:T52"/>
    <mergeCell ref="J54:L54"/>
    <mergeCell ref="T95:X95"/>
    <mergeCell ref="D7:Z7"/>
    <mergeCell ref="N8:X8"/>
    <mergeCell ref="N9:T9"/>
    <mergeCell ref="J11:L11"/>
    <mergeCell ref="D50:Z50"/>
    <mergeCell ref="N51:X51"/>
  </mergeCells>
  <printOptions/>
  <pageMargins left="0.46" right="0.37" top="0.75" bottom="0.53" header="0.3" footer="0.3"/>
  <pageSetup horizontalDpi="600" verticalDpi="600" orientation="landscape" paperSize="9" scale="55" r:id="rId1"/>
  <rowBreaks count="2" manualBreakCount="2">
    <brk id="44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asukyai</dc:creator>
  <cp:keywords/>
  <dc:description/>
  <cp:lastModifiedBy>Wanwimon Unanuya</cp:lastModifiedBy>
  <cp:lastPrinted>2016-02-29T08:02:45Z</cp:lastPrinted>
  <dcterms:created xsi:type="dcterms:W3CDTF">2002-04-23T15:36:06Z</dcterms:created>
  <dcterms:modified xsi:type="dcterms:W3CDTF">2016-02-29T08:03:02Z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B251 - Bs&amp;Pl_Thai and Eng_Q3'13.xls</vt:lpwstr>
  </property>
</Properties>
</file>