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65" yWindow="360" windowWidth="11685" windowHeight="7275" activeTab="0"/>
  </bookViews>
  <sheets>
    <sheet name="BS&amp;PL Thai" sheetId="1" r:id="rId1"/>
    <sheet name="PL-T" sheetId="2" r:id="rId2"/>
    <sheet name="CEสำรองเผื่อเปลี่ยนแบบการใช้" sheetId="3" state="hidden" r:id="rId3"/>
    <sheet name="CE Thai" sheetId="4" r:id="rId4"/>
  </sheets>
  <externalReferences>
    <externalReference r:id="rId7"/>
    <externalReference r:id="rId8"/>
  </externalReferences>
  <definedNames>
    <definedName name="_xlnm.Print_Area" localSheetId="0">'BS&amp;PL Thai'!$A$1:$O$135</definedName>
    <definedName name="_xlnm.Print_Area" localSheetId="3">'CE Thai'!$A$1:$AF$120</definedName>
    <definedName name="_xlnm.Print_Area" localSheetId="2">'CEสำรองเผื่อเปลี่ยนแบบการใช้'!$A$1:$X$85</definedName>
    <definedName name="_xlnm.Print_Area" localSheetId="1">'PL-T'!$A$1:$N$352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X64" authorId="0">
      <text>
        <r>
          <rPr>
            <sz val="8"/>
            <rFont val="Tahoma"/>
            <family val="2"/>
          </rPr>
          <t>Per Q3'07 FS total Equity after adj is 8,090,994 KB.</t>
        </r>
      </text>
    </comment>
  </commentList>
</comments>
</file>

<file path=xl/sharedStrings.xml><?xml version="1.0" encoding="utf-8"?>
<sst xmlns="http://schemas.openxmlformats.org/spreadsheetml/2006/main" count="995" uniqueCount="318">
  <si>
    <t>สินทรัพย์</t>
  </si>
  <si>
    <t>สินทรัพย์หมุนเวียน</t>
  </si>
  <si>
    <t>รวมสินทรัพย์หมุนเวียน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</si>
  <si>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</si>
  <si>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</si>
  <si>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</si>
  <si>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</si>
  <si>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</si>
  <si>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</si>
  <si>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</si>
  <si>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</si>
  <si>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</si>
  <si>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</si>
  <si>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งบกำไรขาดทุน</t>
  </si>
  <si>
    <t>รวมรายได้</t>
  </si>
  <si>
    <t>กระแสเงินสดจากกิจกรรมดำเนินงาน</t>
  </si>
  <si>
    <t>กระแสเงินสดจากกิจกรรมลงทุน</t>
  </si>
  <si>
    <t>สินทรัพย์ไม่หมุนเวียน</t>
  </si>
  <si>
    <t>รวมสินทรัพย์ไม่หมุนเวียน</t>
  </si>
  <si>
    <t>หนี้สินไม่หมุนเวียน</t>
  </si>
  <si>
    <t>ส่วนเกินมูลค่าหุ้นสามัญ</t>
  </si>
  <si>
    <t>ยังไม่ได้จัดสรร</t>
  </si>
  <si>
    <t>รวมค่าใช้จ่าย</t>
  </si>
  <si>
    <t>รวม</t>
  </si>
  <si>
    <t xml:space="preserve">รายได้ </t>
  </si>
  <si>
    <t xml:space="preserve">ค่าใช้จ่าย </t>
  </si>
  <si>
    <t>หมายเหตุ</t>
  </si>
  <si>
    <t>ที่ออกและ</t>
  </si>
  <si>
    <t>ชำระแล้ว</t>
  </si>
  <si>
    <t>งบกระแสเงินสด</t>
  </si>
  <si>
    <t>งบแสดงการเปลี่ยนแปลงส่วนของผู้ถือหุ้น</t>
  </si>
  <si>
    <t>จากกิจกรรมดำเนินงาน</t>
  </si>
  <si>
    <t>หนี้สูญและหนี้สงสัยจะสูญ</t>
  </si>
  <si>
    <t>งบการเงินรวม</t>
  </si>
  <si>
    <t>ส่วนของ</t>
  </si>
  <si>
    <t>ผู้ถือหุ้น</t>
  </si>
  <si>
    <t>ส่วนน้อย</t>
  </si>
  <si>
    <t>ส่วนของผู้ถือหุ้นส่วนน้อย</t>
  </si>
  <si>
    <t>ส่วนเกินทุน</t>
  </si>
  <si>
    <t>จำนวนหุ้นสามัญถัวเฉลี่ยถ่วงน้ำหนัก (หุ้น)</t>
  </si>
  <si>
    <t>หมายเหตุประกอบงบการเงินเป็นส่วนหนึ่งของงบการเงินนี้</t>
  </si>
  <si>
    <t>บริษัท กรุงเทพดุสิตเวชการ จำกัด (มหาชน) และบริษัทย่อย</t>
  </si>
  <si>
    <t>เงินสดและรายการเทียบเท่าเงินสด</t>
  </si>
  <si>
    <t>สินค้าคงเหลือ</t>
  </si>
  <si>
    <t>ค่าใช้จ่ายค้างจ่าย</t>
  </si>
  <si>
    <t>รายได้รอตัดบัญชี</t>
  </si>
  <si>
    <t>หนี้สินไม่หมุนเวียนอื่น</t>
  </si>
  <si>
    <t>กำไรสะสม</t>
  </si>
  <si>
    <t xml:space="preserve">รายได้อื่น </t>
  </si>
  <si>
    <t>ดอกเบี้ยรับ</t>
  </si>
  <si>
    <t>อื่น ๆ</t>
  </si>
  <si>
    <t xml:space="preserve">รวมรายได้อื่น </t>
  </si>
  <si>
    <t>รายได้รอตัดบัญชีตัดจ่าย</t>
  </si>
  <si>
    <t>เงินปันผลจ่าย</t>
  </si>
  <si>
    <t>รวมหนี้สินไม่หมุนเวียน</t>
  </si>
  <si>
    <t>-</t>
  </si>
  <si>
    <t>ตามกฎหมาย</t>
  </si>
  <si>
    <t>สำรอง</t>
  </si>
  <si>
    <t>(หน่วย : บาท)</t>
  </si>
  <si>
    <t>เงินให้กู้ยืมระยะยาวแก่กิจการที่เกี่ยวข้องกัน</t>
  </si>
  <si>
    <t xml:space="preserve">   ทุนจดทะเบียน  </t>
  </si>
  <si>
    <t xml:space="preserve">   ทุนออกจำหน่ายและชำระเต็มมูลค่าแล้ว </t>
  </si>
  <si>
    <t>จัดสรรแล้ว - สำรองตามกฎหมาย</t>
  </si>
  <si>
    <t>สินทรัพย์ดำเนินงานลดลง(เพิ่มขึ้น)</t>
  </si>
  <si>
    <t>สินทรัพย์หมุนเวียนอื่น</t>
  </si>
  <si>
    <t>สินทรัพย์ไม่หมุนเวียนอื่น</t>
  </si>
  <si>
    <t>หนี้สินดำเนินงานเพิ่มขึ้น(ลดลง)</t>
  </si>
  <si>
    <t>มูลค่าเงินลงทุน</t>
  </si>
  <si>
    <t>โอนไปสำรองตามกฎหมาย</t>
  </si>
  <si>
    <t>ปรับมูลค่ายุติธรรมของเงินลงทุน</t>
  </si>
  <si>
    <t>กำไรสุทธิสำหรับปี</t>
  </si>
  <si>
    <t>- 5 -</t>
  </si>
  <si>
    <t>- 6 -</t>
  </si>
  <si>
    <t>ส่วนเกินทุนจาก</t>
  </si>
  <si>
    <t>การเปลี่ยนแปลง</t>
  </si>
  <si>
    <t>เงินให้กู้ยืมระยะสั้นแก่กิจการที่เกี่ยวข้องกัน</t>
  </si>
  <si>
    <t>งบแสดงการเปลี่ยนแปลงส่วนของผู้ถือหุ้น (ต่อ)</t>
  </si>
  <si>
    <t>กรรมการ</t>
  </si>
  <si>
    <t>ยอดคงเหลือ ณ วันที่ 31 ธันวาคม 2549</t>
  </si>
  <si>
    <t>ผลต่างจากการปรับโครงสร้างการถือหุ้น</t>
  </si>
  <si>
    <t>หุ้นกู้แปลงสภาพ - องค์ประกอบที่เป็นทุน</t>
  </si>
  <si>
    <t>หุ้นกู้</t>
  </si>
  <si>
    <t>ผลต่างจากการ</t>
  </si>
  <si>
    <t xml:space="preserve">แปลงสภาพ - </t>
  </si>
  <si>
    <t>จัดสรรแล้ว -</t>
  </si>
  <si>
    <t>ส่วนเกินมูลค่า</t>
  </si>
  <si>
    <t>จากการตีราคา</t>
  </si>
  <si>
    <t>ปรับโครงสร้าง</t>
  </si>
  <si>
    <t>องค์ประกอบ</t>
  </si>
  <si>
    <t>หุ้นสามัญ</t>
  </si>
  <si>
    <t>การถือหุ้น</t>
  </si>
  <si>
    <t>ที่เป็นทุน</t>
  </si>
  <si>
    <t>เพิ่มทุน - หุ้นสามัญ</t>
  </si>
  <si>
    <t>ส่วนเกินมูลค่าหุ้น</t>
  </si>
  <si>
    <t xml:space="preserve">เงินปันผลจ่าย </t>
  </si>
  <si>
    <t>เงินกู้ยืมระยะสั้นจากกิจการที่เกี่ยวข้องกัน</t>
  </si>
  <si>
    <t>ของบริษัทย่อย</t>
  </si>
  <si>
    <t>ผลต่างจากการแปลงค่างบการเงิน</t>
  </si>
  <si>
    <t>แปลงค่างบการเงิน</t>
  </si>
  <si>
    <t>สำหรับปีสิ้นสุดวันที่ 31 ธันวาคม 2550 และ 2549</t>
  </si>
  <si>
    <t>ยอดคงเหลือ ณ วันที่ 31 ธันวาคม 2550</t>
  </si>
  <si>
    <t>ยอดคงเหลือ ณ วันที่ 31 ธันวาคม 2548 - ตามที่รายงานไว้เดิม</t>
  </si>
  <si>
    <t>ผลสะสมจากการเปลี่ยนแปลงนโยบายการบัญชีเกี่ยวกับ</t>
  </si>
  <si>
    <t xml:space="preserve">     การบันทึกอาคาร</t>
  </si>
  <si>
    <t>ยอดคงเหลือ ณ วันที่ 31 ธันวาคม 2548 - หลังปรับปรุง</t>
  </si>
  <si>
    <t>การแปลงสภาพหุ้นกู้</t>
  </si>
  <si>
    <t>กำไรสุทธิสำหรับปี(ปรับปรุงใหม่)</t>
  </si>
  <si>
    <t>งบการเงินเฉพาะกิจการ</t>
  </si>
  <si>
    <t xml:space="preserve">     การบันทึกเงินลงทุนในบริษัทย่อยและบริษัทร่วม</t>
  </si>
  <si>
    <t>ผลสะสมจากการเปลี่ยนแปลงนโยบายบัญชีเกี่ยวกับ</t>
  </si>
  <si>
    <t>ส่วนของผู้ถือหุ้นส่วนน้อยในกำไรสุทธิสำหรับปี - หลังปรับปรุง</t>
  </si>
  <si>
    <t>ยอดคงเหลือ ณ วันที่ 31 ธันวาคม 2549 - หลังปรับปรุง</t>
  </si>
  <si>
    <t>เงินปันผลรับ</t>
  </si>
  <si>
    <t>ที่ดินและอาคาร</t>
  </si>
  <si>
    <t>ส่วนเกินทุนจากการตีราคาที่ดิน</t>
  </si>
  <si>
    <t>ที่ดิน</t>
  </si>
  <si>
    <t>ส่วนแบ่งกำไรจากเงินลงทุนในบริษัทร่วม</t>
  </si>
  <si>
    <t>ยอดคงเหลือ ณ วันที่ 31 ธันวาคม 2549 - ตามที่รายงานไว้เดิม</t>
  </si>
  <si>
    <t>เงินลงทุนในบริษัทร่วม</t>
  </si>
  <si>
    <t>3</t>
  </si>
  <si>
    <t>ค่าความนิยม</t>
  </si>
  <si>
    <t>อื่นๆ</t>
  </si>
  <si>
    <t>ค่าใช้จ่ายในการบริหาร</t>
  </si>
  <si>
    <t>ค่าใช้จ่ายทางการเงิน</t>
  </si>
  <si>
    <t>รวมส่วนของ</t>
  </si>
  <si>
    <t>ค่าใช้จ่ายดอกเบี้ย</t>
  </si>
  <si>
    <t>เงินสดจากกิจกรรมดำเนินงาน</t>
  </si>
  <si>
    <t>จ่ายดอกเบี้ย</t>
  </si>
  <si>
    <t>รายได้ดอกเบี้ยรับ</t>
  </si>
  <si>
    <t>เงินสดรับสุทธิจากการขายที่ดิน อาคาร และอุปกรณ์</t>
  </si>
  <si>
    <t>เงินสดจ่ายซื้อที่ดิน อาคาร และอุปกรณ์</t>
  </si>
  <si>
    <t xml:space="preserve">ข้อมูลเพิ่มเติมประกอบกระแสเงินสด </t>
  </si>
  <si>
    <t>รายการที่ไม่ใช่เงินสด</t>
  </si>
  <si>
    <t>รายได้ค่ารักษาพยาบาล</t>
  </si>
  <si>
    <t>ค่าเสื่อมราคาและค่าตัดจำหน่าย</t>
  </si>
  <si>
    <t>รับชำระเงินให้กู้ยืมระยะยาวแก่กิจการที่เกี่ยวข้องกัน</t>
  </si>
  <si>
    <t>รายการตัดบัญชีสินทรัพย์</t>
  </si>
  <si>
    <t>เงินสดจ่ายชำระเจ้าหนี้สัญญาเช่าการเงิน</t>
  </si>
  <si>
    <t>สินทรัพย์ซื้อภายใต้สัญญาเช่าการเงิน</t>
  </si>
  <si>
    <t>เงินสดจ่ายชำระคืนเงินกู้ยืมระยะยาวจากสถาบันการเงิน</t>
  </si>
  <si>
    <t>รายได้เงินปันผลรับ</t>
  </si>
  <si>
    <t>กำไรก่อนส่วนแบ่งกำไรจากเงินลงทุนในบริษัทร่วม</t>
  </si>
  <si>
    <t>1</t>
  </si>
  <si>
    <t>เงินกู้ยืมระยะยาวจากสถาบันการเงิน - สุทธิจาก</t>
  </si>
  <si>
    <t xml:space="preserve">   ส่วนที่ถึงกำหนดชำระภายในหนึ่งปี</t>
  </si>
  <si>
    <t>หนี้สินตามสัญญาเช่าการเงิน - สุทธิจาก</t>
  </si>
  <si>
    <t>หนี้สินและส่วนของผู้ถือหุ้น (ต่อ)</t>
  </si>
  <si>
    <t>ส่วนของเงินกู้ยืมระยะยาวจากสถาบันการเงิน</t>
  </si>
  <si>
    <t xml:space="preserve">   ที่ถึงกำหนดชำระภายในหนึ่งปี</t>
  </si>
  <si>
    <t>เงินสดสุทธิได้มาจากกิจกรรมดำเนินงาน</t>
  </si>
  <si>
    <t>ส่วนของหุ้นกู้ที่ถึงกำหนดชำระภายในหนึ่งปี</t>
  </si>
  <si>
    <t>หุ้นกู้ - สุทธิจากส่วนที่ถึงกำหนดชำระภายในหนึ่งปี</t>
  </si>
  <si>
    <t>งบแสดงฐานะการเงิน</t>
  </si>
  <si>
    <t>อสังหาริมทรัพย์เพื่อการลงทุน</t>
  </si>
  <si>
    <t>งบแสดงฐานะการเงิน (ต่อ)</t>
  </si>
  <si>
    <t>ภาษีเงินได้ค้างจ่าย</t>
  </si>
  <si>
    <t>สำรองผลประโยชน์ระยะยาวของพนักงาน</t>
  </si>
  <si>
    <t>องค์ประกอบอื่นของส่วนของผู้ถือหุ้น</t>
  </si>
  <si>
    <t>ส่วนของผู้มีส่วนได้เสียที่ไม่มีอำนาจควบคุมของบริษัทย่อย</t>
  </si>
  <si>
    <t>ส่วนที่เป็นของผู้มีส่วนได้เสียที่ไม่มีอำนาจควบคุมของบริษัทย่อย</t>
  </si>
  <si>
    <t>งบกำไรขาดทุนเบ็ดเสร็จ</t>
  </si>
  <si>
    <t>กำไรขาดทุนเบ็ดเสร็จอื่น:</t>
  </si>
  <si>
    <t>การแบ่งปันกำไรขาดทุนเบ็ดเสร็จรวม</t>
  </si>
  <si>
    <t>กำไรขาดทุนเบ็ดเสร็จอื่น</t>
  </si>
  <si>
    <t>รวมองค์ประกอบ</t>
  </si>
  <si>
    <t>ของผู้ถือหุ้น</t>
  </si>
  <si>
    <t>อื่นของส่วน</t>
  </si>
  <si>
    <t>เงินสดรับจากการออกหุ้นกู้</t>
  </si>
  <si>
    <t>แปลงค่า</t>
  </si>
  <si>
    <t>ผู้มีส่วนได้เสีย</t>
  </si>
  <si>
    <t>ที่ไม่มี</t>
  </si>
  <si>
    <t>อำนาจควบคุม</t>
  </si>
  <si>
    <t>จากการวัด</t>
  </si>
  <si>
    <t>หลักทรัพย์เผื่อขาย</t>
  </si>
  <si>
    <t>มูลค่าเงินลงทุนใน</t>
  </si>
  <si>
    <t xml:space="preserve">เงินลงทุนชั่วคราว </t>
  </si>
  <si>
    <t>ส่วนแบ่งกำไรขาดทุนเบ็ดเสร็จอื่นของบริษัทร่วม</t>
  </si>
  <si>
    <t>เงินฝากระยะยาวกับสถาบันการเงิน</t>
  </si>
  <si>
    <t>เงินฝากสถาบันการเงินที่มีภาระค้ำประกัน</t>
  </si>
  <si>
    <t>รายได้จากการจำหน่ายสินค้าและอาหาร</t>
  </si>
  <si>
    <t>งบกระแสเงินสด (ต่อ)</t>
  </si>
  <si>
    <t>รวมส่วนของผู้ถือหุ้นของบริษัทฯ</t>
  </si>
  <si>
    <t>ส่วนที่เป็นของผู้ถือหุ้นของบริษัทฯ</t>
  </si>
  <si>
    <t>ส่วนของผู้ถือหุ้นของบริษัทฯ</t>
  </si>
  <si>
    <t>ของบริษัทฯ</t>
  </si>
  <si>
    <t>กำไรจากการดำเนินงานก่อนการเปลี่ยนแปลงในสินทรัพย์</t>
  </si>
  <si>
    <t>และหนี้สินดำเนินงาน</t>
  </si>
  <si>
    <t>ต้นทุนค่ารักษาพยาบาลและต้นทุนขาย</t>
  </si>
  <si>
    <t>การแบ่งปันกำไร</t>
  </si>
  <si>
    <t>ค่าใช้จ่ายผลประโยชน์ระยะยาวของพนักงาน</t>
  </si>
  <si>
    <t>เงินสดจ่ายซื้อเงินลงทุนในบริษัทย่อย บริษัทร่วม และบริษัทอื่น</t>
  </si>
  <si>
    <t>เงินสดจ่ายซื้อสิทธิการเช่า</t>
  </si>
  <si>
    <t>เงินปันผลค้างรับ</t>
  </si>
  <si>
    <t>เงินสดรับจากการขอคืนภาษี</t>
  </si>
  <si>
    <t>เงินให้กู้ยืมระยะยาวแก่กิจการที่เกี่ยวข้องกันเพิ่มขึ้น</t>
  </si>
  <si>
    <t>เงินสดจ่ายซื้อสินทรัพย์ไม่มีตัวตน</t>
  </si>
  <si>
    <t>ของบริษัทร่วม</t>
  </si>
  <si>
    <t>กำไรต่อหุ้นขั้นพื้นฐาน</t>
  </si>
  <si>
    <t>ลูกหนี้การค้าและลูกหนี้อื่น</t>
  </si>
  <si>
    <t>เจ้าหนี้การค้าและเจ้าหนี้อื่น</t>
  </si>
  <si>
    <t>เงินสดจ่ายซื้ออสังหาริมทรัพย์เพื่อการลงทุน</t>
  </si>
  <si>
    <t xml:space="preserve">เงินลงทุนในบริษัทย่อย </t>
  </si>
  <si>
    <t xml:space="preserve">เงินลงทุนระยะยาวอื่น </t>
  </si>
  <si>
    <t xml:space="preserve">ที่ดิน อาคาร และอุปกรณ์ </t>
  </si>
  <si>
    <t>สินทรัพย์ไม่มีตัวตน</t>
  </si>
  <si>
    <t xml:space="preserve">สินทรัพย์ไม่หมุนเวียนอื่น </t>
  </si>
  <si>
    <t xml:space="preserve">สิทธิการเช่า </t>
  </si>
  <si>
    <t>งบการเงินที่เป็น</t>
  </si>
  <si>
    <t>เงินตราต่างประเทศ</t>
  </si>
  <si>
    <t>ส่วนแบ่ง</t>
  </si>
  <si>
    <t>องค์ประกอบอื่น</t>
  </si>
  <si>
    <t>เงินลงทุนที่สูงกว่า</t>
  </si>
  <si>
    <t>มูลค่าตามบัญชีของ</t>
  </si>
  <si>
    <t>บริษัทย่อย</t>
  </si>
  <si>
    <t>ยอดคงเหลือ ณ วันที่ 31 ธันวาคม 2555</t>
  </si>
  <si>
    <t>เงินปันผลค้างรับ - กิจการที่เกี่ยวข้องกัน</t>
  </si>
  <si>
    <t>เจ้าหนี้ค่าซื้ออสังหาริมทรัพย์เพื่อการลงทุนลดลง</t>
  </si>
  <si>
    <t>ส่วนแบ่งดอกเบี้ยจ่ายสำหรับหุ้นกู้แปลงสภาพ</t>
  </si>
  <si>
    <t xml:space="preserve">   ที่ถือเป็นตราสารทุนของบริษัทร่วม</t>
  </si>
  <si>
    <t>กระแสเงินสดสุทธิจากกิจกรรมจัดหาเงิน</t>
  </si>
  <si>
    <t xml:space="preserve">   จากสถาบันการเงิน</t>
  </si>
  <si>
    <t>ส่วนของหนี้สินตามสัญญาเช่าการเงินที่ถึงกำหนดชำระ</t>
  </si>
  <si>
    <t xml:space="preserve">   ภายในหนึ่งปี</t>
  </si>
  <si>
    <t>ผลต่างของอัตราแลกเปลี่ยนจากการแปลงค่างบการเงินที่เป็น</t>
  </si>
  <si>
    <t xml:space="preserve">   เงินตราต่างประเทศ</t>
  </si>
  <si>
    <t>เงินสดจ่ายซื้อเงินลงทุนในบริษัทย่อยจากผู้มีส่วนได้เสีย</t>
  </si>
  <si>
    <t xml:space="preserve">   ที่ไม่มีอำนาจควบคุม</t>
  </si>
  <si>
    <t xml:space="preserve">   ในบริษัทย่อย</t>
  </si>
  <si>
    <t>ส่วนของผู้มีส่วนได้เสียที่ไม่มีอำนาจควบคุม</t>
  </si>
  <si>
    <t xml:space="preserve">   ลดลงจากการจ่ายเงินปันผลของบริษัทย่อย</t>
  </si>
  <si>
    <t>ในหลักทรัพย์</t>
  </si>
  <si>
    <t>เผื่อขาย</t>
  </si>
  <si>
    <t>การเปลี่ยนแปลงส่วนของผู้มีส่วนได้เสียที่</t>
  </si>
  <si>
    <t xml:space="preserve">   ไม่มีอำนาจควบคุมจากการซื้อเงินลงทุน</t>
  </si>
  <si>
    <t>ของส่วนของ</t>
  </si>
  <si>
    <t>เงินสดรับจากเงินเบิกเกินบัญชีและเงินกู้ยืมระยะสั้น</t>
  </si>
  <si>
    <t>เงินสดจ่ายเงินเบิกเกินบัญชีและเงินกู้ยืมระยะสั้น</t>
  </si>
  <si>
    <t>กระแสเงินสดจากกิจกรรมดำเนินงาน (ต่อ)</t>
  </si>
  <si>
    <t xml:space="preserve">   หลักคณิตศาสตร์ประกันภัย</t>
  </si>
  <si>
    <t>ณ วันที่</t>
  </si>
  <si>
    <t>หนี้สินภาษีเงินได้รอตัดบัญชี</t>
  </si>
  <si>
    <t>เงินสดรับจากการขายอสังหาริมทรัพย์เพื่อการลงทุน</t>
  </si>
  <si>
    <t>เงินสดรับจากการขายเงินลงทุนในบริษัทย่อย</t>
  </si>
  <si>
    <t>เงินสดจ่ายชำระไถ่ถอนหุ้นกู้</t>
  </si>
  <si>
    <t xml:space="preserve">    ค่าใช้จ่ายทางการเงินและค่าใช้จ่ายภาษีเงินได้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</si>
  <si>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</si>
  <si>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</si>
  <si>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ค่าใช้จ่ายภาษีเงินได้</t>
  </si>
  <si>
    <t>ขาดทุนจากการด้อยค่าของเงินลงทุน</t>
  </si>
  <si>
    <t>จ่ายค่าใช้จ่ายภาษีเงินได้</t>
  </si>
  <si>
    <t>31 ธันวาคม 2556</t>
  </si>
  <si>
    <t>ยอดคงเหลือ ณ วันที่ 31 ธันวาคม 2556</t>
  </si>
  <si>
    <t>4</t>
  </si>
  <si>
    <t>5</t>
  </si>
  <si>
    <t>(หน่วย: พันบาท)</t>
  </si>
  <si>
    <t>(ยังไม่ได้ตรวจสอบ</t>
  </si>
  <si>
    <t>แต่สอบทานแล้ว)</t>
  </si>
  <si>
    <t>(ตรวจสอบแล้ว)</t>
  </si>
  <si>
    <t>(ยังไม่ได้ตรวจสอบ แต่สอบทานแล้ว)</t>
  </si>
  <si>
    <t>(หน่วย: พันบาท ยกเว้นกำไรต่อหุ้นแสดงเป็นบาท)</t>
  </si>
  <si>
    <t>กำไรสำหรับงวด</t>
  </si>
  <si>
    <t>ผลกำไรจากการประมาณการตาม</t>
  </si>
  <si>
    <t>กำไรขาดทุนเบ็ดเสร็จอื่นสำหรับงวด</t>
  </si>
  <si>
    <t>กำไรขาดทุนเบ็ดเสร็จรวมสำหรับงวด</t>
  </si>
  <si>
    <t>ปรับรายการที่กระทบกำไรก่อนค่าใช้จ่ายภาษีเงินได้เป็นเงินสดรับ(จ่าย)</t>
  </si>
  <si>
    <t>เงินสดและรายการเทียบเท่าเงินสดต้นงวด</t>
  </si>
  <si>
    <t>เงินสดและรายการเทียบเท่าเงินสดสิ้นงวด</t>
  </si>
  <si>
    <t>4, 10</t>
  </si>
  <si>
    <t>5, 6, 7</t>
  </si>
  <si>
    <t>เงินลงทุนชั่วคราวลดลง(เพิ่มขึ้น)</t>
  </si>
  <si>
    <t>เงินสดสุทธิได้มาจาก(ใช้ไปใน)กิจกรรมจัดหาเงิน</t>
  </si>
  <si>
    <t>เจ้าหนี้ค่าก่อสร้างและเงินประกันผลงานเพิ่มขึ้น(ลดลง)</t>
  </si>
  <si>
    <t>ที่ดินที่ยังไม่ได้ใช้เพื่อการดำเนินงาน</t>
  </si>
  <si>
    <t>6</t>
  </si>
  <si>
    <t>7</t>
  </si>
  <si>
    <t>11</t>
  </si>
  <si>
    <t>กำไรจากการปรับมูลค่ายุติธรรมของเงินลงทุน</t>
  </si>
  <si>
    <t>เงินปันผลจ่ายของบริษัทย่อยแก่ผู้ถือหุ้นที่ไม่มีอำนาจควบคุม</t>
  </si>
  <si>
    <t>เงินสดรับจากเงินกู้ยืมระยะยาวจากสถาบันการเงิน</t>
  </si>
  <si>
    <t xml:space="preserve">(31 ธันวาคม 2556: หุ้นสามัญ 1,700,004,771 หุ้น มูลค่าหุ้นละ 1 บาท) </t>
  </si>
  <si>
    <t>เงินกู้ยืมระยะสั้นจากกิจการที่เกี่ยวข้องกันเพิ่มขึ้น(ลดลง)</t>
  </si>
  <si>
    <t>ขาดทุน(กำไร)จากอัตราแลกเปลี่ยนที่ยังไม่เกิดขึ้นจริง</t>
  </si>
  <si>
    <t>2, 3, 4</t>
  </si>
  <si>
    <t xml:space="preserve">หุ้นสามัญ 15,490,956,540 หุ้น มูลค่าหุ้นละ 0.1 บาท </t>
  </si>
  <si>
    <t>(31 ธันวาคม 2556: หุ้นสามัญ 1,549,095,654 หุ้น มูลค่าหุ้นละ 1 บาท)</t>
  </si>
  <si>
    <t>เงินเบิกเกินบัญชีธนาคารและเงินกู้ยืมระยะสั้น</t>
  </si>
  <si>
    <t>ขาดทุนจากสำรองสินค้าเสื่อมสภาพ(โอนกลับ)</t>
  </si>
  <si>
    <t>กำไรส่วนที่เป็นของผู้ถือหุ้นของบริษัทฯ</t>
  </si>
  <si>
    <t>30 กันยายน 2557</t>
  </si>
  <si>
    <t>สำหรับงวดสามเดือนสิ้นสุดวันที่ 30 กันยายน 2557</t>
  </si>
  <si>
    <t>สำหรับงวดเก้าเดือนสิ้นสุดวันที่ 30 กันยายน 2557</t>
  </si>
  <si>
    <t>ยอดคงเหลือ ณ วันที่ 30 กันยายน 2556</t>
  </si>
  <si>
    <t>ยอดคงเหลือ ณ วันที่ 30 กันยายน 2557</t>
  </si>
  <si>
    <t xml:space="preserve">สำหรับงวดเก้าเดือนสิ้นสุดวันที่ 30 กันยายน 2557 </t>
  </si>
  <si>
    <t>โอนกลับส่วนเกินทุนจากการตีราคาที่ดิน</t>
  </si>
  <si>
    <t>โอนส่วนเกินทุนจากการตีราคาที่ดินไปยังกำไรสะสมจากการจำหน่ายที่ดิน</t>
  </si>
  <si>
    <t>เงินสดรับสุทธิจากการขายที่ดินและอาคารที่ยังไม่ได้ใช้เพื่อการดำเนินงาน</t>
  </si>
  <si>
    <t>เงินปันผลจ่าย (หมายเหตุ 16)</t>
  </si>
  <si>
    <t xml:space="preserve">หุ้นสามัญ 16,497,868,714 หุ้น มูลค่าหุ้นละ 0.1 บาท </t>
  </si>
  <si>
    <t>ออกหุ้นกู้แปลงสภาพ - องค์ประกอบที่เป็นทุน (หมายเหตุ 14)</t>
  </si>
  <si>
    <t>ขาดทุนจากการด้อยค่าของสินทรัพย์</t>
  </si>
  <si>
    <t>เงินสดรับจากการออกหุ้นกู้แปลงสภาพ</t>
  </si>
  <si>
    <t>ผลกำไร(ขาดทุน)จากการวัดมูลค่าเงินลงทุนในหลักทรัพย์เผื่อขาย</t>
  </si>
  <si>
    <t>เงินสดสุทธิใช้ไปในกิจกรรมลงทุน</t>
  </si>
  <si>
    <t>เงินฝากสถาบันการเงินที่มีภาระค้ำประกันเพิ่มขึ้น</t>
  </si>
  <si>
    <t>เงินฝากระยะยาวสถาบันการเงินเพิ่มขึ้น</t>
  </si>
  <si>
    <t>เงินให้กู้ยืมระยะสั้นแก่กิจการที่เกี่ยวข้องกันเพิ่มขึ้น</t>
  </si>
  <si>
    <t>เงินสดและรายการเทียบเท่าเงินสดเพิ่มขึ้นลดลงสุทธิ</t>
  </si>
  <si>
    <t>เจ้าหนี้ค่าซื้อที่ดิน อาคารและอุปกรณ์ลดลง</t>
  </si>
  <si>
    <t>ค่าใช้จ่ายวันหยุดพนักงาน</t>
  </si>
  <si>
    <t>เงินกู้ยืมระยะสั้น</t>
  </si>
  <si>
    <t>แปลงเงินให้กู้ยืมระยะยาวแก่บริษัทย่อยเป็นเงินลงทุนในบริษัทย่อย</t>
  </si>
  <si>
    <t>หุ้นกู้แปลงสภาพ-องค์ประกอบที่เป็นหนี้สิน</t>
  </si>
  <si>
    <t>ขาดทุน(กำไร)จากการจำหน่ายที่ดิน อาคาร และอุปกรณ์และ</t>
  </si>
  <si>
    <t xml:space="preserve">   ที่ดินที่ยังไม่ได้ใช้เพื่อการดำเนินงาน</t>
  </si>
  <si>
    <t xml:space="preserve">ออกหุ้นกู้แปลงสภาพ - องค์ประกอบที่เป็นทุน </t>
  </si>
  <si>
    <t xml:space="preserve">   (หมายเหตุ 14)</t>
  </si>
  <si>
    <t>ค่าใช้จ่ายในการออกหุ้นกู้ตัดจำหน่าย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</si>
</sst>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\t&quot;£&quot;#,##0_);\(\t&quot;£&quot;#,##0\)"/>
    <numFmt numFmtId="183" formatCode="\t&quot;£&quot;#,##0_);[Red]\(\t&quot;£&quot;#,##0\)"/>
    <numFmt numFmtId="184" formatCode="\t&quot;£&quot;#,##0.00_);\(\t&quot;£&quot;#,##0.00\)"/>
    <numFmt numFmtId="185" formatCode="\t&quot;£&quot;#,##0.00_);[Red]\(\t&quot;£&quot;#,##0.00\)"/>
    <numFmt numFmtId="186" formatCode="\t&quot;$&quot;#,##0_);\(\t&quot;$&quot;#,##0\)"/>
    <numFmt numFmtId="187" formatCode="\t&quot;$&quot;#,##0_);[Red]\(\t&quot;$&quot;#,##0\)"/>
    <numFmt numFmtId="188" formatCode="\t&quot;$&quot;#,##0.00_);\(\t&quot;$&quot;#,##0.00\)"/>
    <numFmt numFmtId="189" formatCode="\t&quot;$&quot;#,##0.00_);[Red]\(\t&quot;$&quot;#,##0.00\)"/>
    <numFmt numFmtId="190" formatCode="#,##0\ ;\(#,##0\)"/>
    <numFmt numFmtId="191" formatCode="_(* #,##0_);_(* \(#,##0\);_(* &quot;-&quot;??_);_(@_)"/>
    <numFmt numFmtId="192" formatCode="#,##0.0\ ;\(#,##0.0\)"/>
    <numFmt numFmtId="193" formatCode="_(* #,##0_);_(* \(#,##0\);_(* &quot; -    &quot;_);_(@_)"/>
    <numFmt numFmtId="194" formatCode="0.0%"/>
    <numFmt numFmtId="195" formatCode="dd\-mmm\-yy_)"/>
    <numFmt numFmtId="196" formatCode="0.00_)"/>
    <numFmt numFmtId="197" formatCode="#,##0.00\ &quot;F&quot;;\-#,##0.00\ &quot;F&quot;"/>
    <numFmt numFmtId="198" formatCode="#,##0.0;[Red]\-#,##0.0"/>
    <numFmt numFmtId="199" formatCode="dd\ mmmm\ 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* #,##0.000_);_(* \(#,##0.000\);_(* &quot;-&quot;??_);_(@_)"/>
    <numFmt numFmtId="205" formatCode="_(* #,##0.0_);_(* \(#,##0.0\);_(* &quot;-&quot;??_);_(@_)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0000000"/>
    <numFmt numFmtId="212" formatCode="_(* #,##0.0_);_(* \(#,##0.0\);_(* &quot;-&quot;_);_(@_)"/>
    <numFmt numFmtId="213" formatCode="_(* #,##0.00_);_(* \(#,##0.00\);_(* &quot;-&quot;_);_(@_)"/>
    <numFmt numFmtId="214" formatCode="_([$€-2]\ * #,##0.00_);_([$€-2]\ * \(#,##0.00\);_([$€-2]\ * &quot;-&quot;??_);_(@_)"/>
    <numFmt numFmtId="215" formatCode="#,##0.0_);\(#,##0.0\)"/>
    <numFmt numFmtId="216" formatCode="#,##0.00_ ;\-#,##0.00\ "/>
    <numFmt numFmtId="217" formatCode="#,##0.00\ ;\(#,##0.00\)"/>
    <numFmt numFmtId="218" formatCode="#,##0.0_);[Red]\(#,##0.0\)"/>
    <numFmt numFmtId="219" formatCode="#,##0;\(#,##0\)"/>
    <numFmt numFmtId="220" formatCode="_(* #,##0.000_);_(* \(#,##0.000\);_(* &quot;-&quot;_);_(@_)"/>
    <numFmt numFmtId="221" formatCode="_(* #,##0.0000_);_(* \(#,##0.0000\);_(* &quot;-&quot;??_);_(@_)"/>
    <numFmt numFmtId="222" formatCode="#,##0.000_);\(#,##0.000\)"/>
  </numFmts>
  <fonts count="62">
    <font>
      <sz val="15"/>
      <name val="Angsana New"/>
      <family val="1"/>
    </font>
    <font>
      <sz val="10"/>
      <name val="Arial"/>
      <family val="0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4"/>
      <name val="Angsana New"/>
      <family val="1"/>
    </font>
    <font>
      <sz val="10"/>
      <name val="ApFont"/>
      <family val="0"/>
    </font>
    <font>
      <sz val="13"/>
      <name val="Angsana New"/>
      <family val="1"/>
    </font>
    <font>
      <b/>
      <sz val="13"/>
      <name val="Angsana New"/>
      <family val="1"/>
    </font>
    <font>
      <u val="single"/>
      <sz val="13"/>
      <name val="Angsana New"/>
      <family val="1"/>
    </font>
    <font>
      <i/>
      <sz val="13"/>
      <name val="Angsana New"/>
      <family val="1"/>
    </font>
    <font>
      <sz val="12"/>
      <name val="Angsana New"/>
      <family val="1"/>
    </font>
    <font>
      <u val="single"/>
      <sz val="12"/>
      <name val="Angsana New"/>
      <family val="1"/>
    </font>
    <font>
      <b/>
      <sz val="12"/>
      <name val="Angsana New"/>
      <family val="1"/>
    </font>
    <font>
      <i/>
      <sz val="12"/>
      <name val="Angsana New"/>
      <family val="1"/>
    </font>
    <font>
      <sz val="8"/>
      <name val="Tahoma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4"/>
      <name val="Angsana New"/>
      <family val="1"/>
    </font>
    <font>
      <u val="single"/>
      <sz val="14"/>
      <name val="Angsana New"/>
      <family val="1"/>
    </font>
    <font>
      <i/>
      <sz val="14"/>
      <name val="Angsana New"/>
      <family val="1"/>
    </font>
    <font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6"/>
      <name val="Angsana New"/>
      <family val="1"/>
    </font>
    <font>
      <i/>
      <sz val="16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ngsana Ne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5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1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5" fontId="15" fillId="0" borderId="0">
      <alignment/>
      <protection/>
    </xf>
    <xf numFmtId="194" fontId="15" fillId="0" borderId="0">
      <alignment/>
      <protection/>
    </xf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8" borderId="0" applyNumberFormat="0" applyBorder="0" applyAlignment="0" applyProtection="0"/>
    <xf numFmtId="38" fontId="16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10" fontId="16" fillId="31" borderId="6" applyNumberFormat="0" applyBorder="0" applyAlignment="0" applyProtection="0"/>
    <xf numFmtId="0" fontId="55" fillId="0" borderId="7" applyNumberFormat="0" applyFill="0" applyAlignment="0" applyProtection="0"/>
    <xf numFmtId="0" fontId="56" fillId="32" borderId="0" applyNumberFormat="0" applyBorder="0" applyAlignment="0" applyProtection="0"/>
    <xf numFmtId="37" fontId="17" fillId="0" borderId="0">
      <alignment/>
      <protection/>
    </xf>
    <xf numFmtId="196" fontId="1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90" fontId="4" fillId="0" borderId="0">
      <alignment/>
      <protection/>
    </xf>
    <xf numFmtId="0" fontId="0" fillId="33" borderId="8" applyNumberFormat="0" applyFont="0" applyAlignment="0" applyProtection="0"/>
    <xf numFmtId="0" fontId="57" fillId="26" borderId="9" applyNumberFormat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" fontId="1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</cellStyleXfs>
  <cellXfs count="193">
    <xf numFmtId="190" fontId="0" fillId="0" borderId="0" xfId="0" applyAlignment="1">
      <alignment/>
    </xf>
    <xf numFmtId="190" fontId="6" fillId="0" borderId="0" xfId="0" applyFont="1" applyFill="1" applyAlignment="1">
      <alignment/>
    </xf>
    <xf numFmtId="37" fontId="6" fillId="0" borderId="0" xfId="0" applyNumberFormat="1" applyFont="1" applyFill="1" applyAlignment="1">
      <alignment vertical="center"/>
    </xf>
    <xf numFmtId="190" fontId="9" fillId="0" borderId="0" xfId="0" applyFont="1" applyFill="1" applyAlignment="1">
      <alignment horizontal="center"/>
    </xf>
    <xf numFmtId="37" fontId="6" fillId="0" borderId="0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center"/>
    </xf>
    <xf numFmtId="190" fontId="10" fillId="34" borderId="0" xfId="66" applyFont="1" applyFill="1" applyAlignment="1">
      <alignment vertical="top"/>
      <protection/>
    </xf>
    <xf numFmtId="190" fontId="10" fillId="34" borderId="0" xfId="66" applyFont="1" applyFill="1" applyAlignment="1">
      <alignment horizontal="center" vertical="top"/>
      <protection/>
    </xf>
    <xf numFmtId="190" fontId="10" fillId="34" borderId="0" xfId="66" applyFont="1" applyFill="1" applyBorder="1" applyAlignment="1">
      <alignment vertical="top"/>
      <protection/>
    </xf>
    <xf numFmtId="190" fontId="10" fillId="34" borderId="0" xfId="66" applyFont="1" applyFill="1" applyBorder="1" applyAlignment="1">
      <alignment horizontal="center" vertical="top"/>
      <protection/>
    </xf>
    <xf numFmtId="0" fontId="10" fillId="0" borderId="0" xfId="65" applyFont="1" applyBorder="1" applyAlignment="1">
      <alignment horizontal="right" vertical="top"/>
      <protection/>
    </xf>
    <xf numFmtId="190" fontId="10" fillId="34" borderId="12" xfId="66" applyFont="1" applyFill="1" applyBorder="1" applyAlignment="1">
      <alignment horizontal="center" vertical="top"/>
      <protection/>
    </xf>
    <xf numFmtId="190" fontId="11" fillId="0" borderId="0" xfId="0" applyFont="1" applyAlignment="1">
      <alignment horizontal="center" vertical="top"/>
    </xf>
    <xf numFmtId="190" fontId="12" fillId="0" borderId="0" xfId="0" applyFont="1" applyFill="1" applyAlignment="1">
      <alignment/>
    </xf>
    <xf numFmtId="193" fontId="10" fillId="0" borderId="0" xfId="0" applyNumberFormat="1" applyFont="1" applyFill="1" applyBorder="1" applyAlignment="1">
      <alignment horizontal="right"/>
    </xf>
    <xf numFmtId="190" fontId="10" fillId="0" borderId="0" xfId="0" applyFont="1" applyFill="1" applyAlignment="1">
      <alignment/>
    </xf>
    <xf numFmtId="190" fontId="10" fillId="0" borderId="0" xfId="0" applyFont="1" applyFill="1" applyBorder="1" applyAlignment="1">
      <alignment horizontal="right"/>
    </xf>
    <xf numFmtId="193" fontId="10" fillId="0" borderId="13" xfId="0" applyNumberFormat="1" applyFont="1" applyFill="1" applyBorder="1" applyAlignment="1">
      <alignment horizontal="right"/>
    </xf>
    <xf numFmtId="193" fontId="10" fillId="0" borderId="0" xfId="0" applyNumberFormat="1" applyFont="1" applyFill="1" applyBorder="1" applyAlignment="1">
      <alignment horizontal="center" vertical="top"/>
    </xf>
    <xf numFmtId="193" fontId="10" fillId="0" borderId="0" xfId="0" applyNumberFormat="1" applyFont="1" applyFill="1" applyBorder="1" applyAlignment="1">
      <alignment horizontal="right" vertical="top"/>
    </xf>
    <xf numFmtId="190" fontId="10" fillId="0" borderId="0" xfId="0" applyFont="1" applyFill="1" applyAlignment="1">
      <alignment vertical="top"/>
    </xf>
    <xf numFmtId="193" fontId="10" fillId="0" borderId="0" xfId="0" applyNumberFormat="1" applyFont="1" applyFill="1" applyBorder="1" applyAlignment="1">
      <alignment vertical="top"/>
    </xf>
    <xf numFmtId="190" fontId="10" fillId="0" borderId="0" xfId="0" applyFont="1" applyFill="1" applyBorder="1" applyAlignment="1">
      <alignment horizontal="right" vertical="top"/>
    </xf>
    <xf numFmtId="190" fontId="13" fillId="0" borderId="0" xfId="0" applyFont="1" applyFill="1" applyAlignment="1">
      <alignment horizontal="center" vertical="top"/>
    </xf>
    <xf numFmtId="43" fontId="10" fillId="0" borderId="0" xfId="42" applyFont="1" applyFill="1" applyBorder="1" applyAlignment="1">
      <alignment horizontal="right" vertical="top"/>
    </xf>
    <xf numFmtId="190" fontId="10" fillId="0" borderId="0" xfId="0" applyFont="1" applyFill="1" applyAlignment="1">
      <alignment horizontal="right" vertical="top"/>
    </xf>
    <xf numFmtId="191" fontId="10" fillId="0" borderId="0" xfId="42" applyNumberFormat="1" applyFont="1" applyFill="1" applyBorder="1" applyAlignment="1">
      <alignment vertical="top"/>
    </xf>
    <xf numFmtId="190" fontId="12" fillId="0" borderId="0" xfId="0" applyFont="1" applyFill="1" applyAlignment="1">
      <alignment vertical="top"/>
    </xf>
    <xf numFmtId="193" fontId="10" fillId="0" borderId="14" xfId="0" applyNumberFormat="1" applyFont="1" applyFill="1" applyBorder="1" applyAlignment="1">
      <alignment horizontal="right" vertical="top"/>
    </xf>
    <xf numFmtId="37" fontId="10" fillId="34" borderId="0" xfId="66" applyNumberFormat="1" applyFont="1" applyFill="1" applyAlignment="1">
      <alignment vertical="top"/>
      <protection/>
    </xf>
    <xf numFmtId="190" fontId="10" fillId="0" borderId="0" xfId="0" applyFont="1" applyAlignment="1">
      <alignment vertical="top"/>
    </xf>
    <xf numFmtId="193" fontId="10" fillId="0" borderId="13" xfId="0" applyNumberFormat="1" applyFont="1" applyFill="1" applyBorder="1" applyAlignment="1">
      <alignment horizontal="center"/>
    </xf>
    <xf numFmtId="43" fontId="10" fillId="0" borderId="0" xfId="42" applyFont="1" applyFill="1" applyBorder="1" applyAlignment="1">
      <alignment vertical="top"/>
    </xf>
    <xf numFmtId="190" fontId="13" fillId="0" borderId="0" xfId="0" applyFont="1" applyFill="1" applyAlignment="1">
      <alignment horizontal="center"/>
    </xf>
    <xf numFmtId="190" fontId="7" fillId="0" borderId="0" xfId="0" applyFont="1" applyFill="1" applyAlignment="1">
      <alignment/>
    </xf>
    <xf numFmtId="37" fontId="6" fillId="0" borderId="0" xfId="0" applyNumberFormat="1" applyFont="1" applyFill="1" applyAlignment="1">
      <alignment/>
    </xf>
    <xf numFmtId="190" fontId="11" fillId="0" borderId="0" xfId="0" applyFont="1" applyBorder="1" applyAlignment="1">
      <alignment horizontal="center" vertical="top"/>
    </xf>
    <xf numFmtId="190" fontId="13" fillId="0" borderId="0" xfId="0" applyFont="1" applyFill="1" applyBorder="1" applyAlignment="1">
      <alignment horizontal="center"/>
    </xf>
    <xf numFmtId="190" fontId="10" fillId="0" borderId="0" xfId="0" applyFont="1" applyFill="1" applyBorder="1" applyAlignment="1">
      <alignment/>
    </xf>
    <xf numFmtId="190" fontId="10" fillId="0" borderId="0" xfId="0" applyFont="1" applyFill="1" applyBorder="1" applyAlignment="1">
      <alignment vertical="top"/>
    </xf>
    <xf numFmtId="190" fontId="13" fillId="0" borderId="0" xfId="0" applyFont="1" applyFill="1" applyBorder="1" applyAlignment="1">
      <alignment horizontal="center" vertical="top"/>
    </xf>
    <xf numFmtId="190" fontId="10" fillId="34" borderId="13" xfId="66" applyFont="1" applyFill="1" applyBorder="1" applyAlignment="1">
      <alignment vertical="top"/>
      <protection/>
    </xf>
    <xf numFmtId="193" fontId="10" fillId="0" borderId="12" xfId="0" applyNumberFormat="1" applyFont="1" applyFill="1" applyBorder="1" applyAlignment="1">
      <alignment horizontal="right"/>
    </xf>
    <xf numFmtId="193" fontId="10" fillId="0" borderId="12" xfId="0" applyNumberFormat="1" applyFont="1" applyFill="1" applyBorder="1" applyAlignment="1">
      <alignment horizontal="center" vertical="top"/>
    </xf>
    <xf numFmtId="193" fontId="10" fillId="0" borderId="12" xfId="0" applyNumberFormat="1" applyFont="1" applyFill="1" applyBorder="1" applyAlignment="1">
      <alignment vertical="top"/>
    </xf>
    <xf numFmtId="37" fontId="10" fillId="0" borderId="12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 horizontal="right"/>
    </xf>
    <xf numFmtId="37" fontId="10" fillId="0" borderId="0" xfId="0" applyNumberFormat="1" applyFont="1" applyFill="1" applyAlignment="1">
      <alignment/>
    </xf>
    <xf numFmtId="37" fontId="10" fillId="0" borderId="12" xfId="0" applyNumberFormat="1" applyFont="1" applyFill="1" applyBorder="1" applyAlignment="1">
      <alignment horizontal="right"/>
    </xf>
    <xf numFmtId="41" fontId="6" fillId="0" borderId="0" xfId="0" applyNumberFormat="1" applyFont="1" applyFill="1" applyAlignment="1">
      <alignment horizontal="right" vertical="center"/>
    </xf>
    <xf numFmtId="190" fontId="6" fillId="0" borderId="0" xfId="0" applyFont="1" applyFill="1" applyAlignment="1">
      <alignment vertical="center"/>
    </xf>
    <xf numFmtId="190" fontId="7" fillId="0" borderId="0" xfId="0" applyFont="1" applyFill="1" applyAlignment="1">
      <alignment vertical="center"/>
    </xf>
    <xf numFmtId="190" fontId="8" fillId="0" borderId="0" xfId="0" applyFont="1" applyFill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/>
    </xf>
    <xf numFmtId="190" fontId="7" fillId="0" borderId="0" xfId="66" applyFont="1" applyFill="1" applyAlignment="1">
      <alignment horizontal="left" vertical="center"/>
      <protection/>
    </xf>
    <xf numFmtId="37" fontId="6" fillId="0" borderId="0" xfId="66" applyNumberFormat="1" applyFont="1" applyFill="1" applyAlignment="1">
      <alignment vertical="center"/>
      <protection/>
    </xf>
    <xf numFmtId="190" fontId="6" fillId="0" borderId="0" xfId="66" applyFont="1" applyFill="1" applyAlignment="1">
      <alignment vertical="center"/>
      <protection/>
    </xf>
    <xf numFmtId="190" fontId="6" fillId="0" borderId="0" xfId="66" applyFont="1" applyFill="1" applyBorder="1" applyAlignment="1">
      <alignment vertical="center"/>
      <protection/>
    </xf>
    <xf numFmtId="37" fontId="6" fillId="0" borderId="0" xfId="66" applyNumberFormat="1" applyFont="1" applyFill="1" applyBorder="1" applyAlignment="1">
      <alignment vertical="center"/>
      <protection/>
    </xf>
    <xf numFmtId="37" fontId="6" fillId="0" borderId="0" xfId="66" applyNumberFormat="1" applyFont="1" applyFill="1" applyBorder="1" applyAlignment="1">
      <alignment horizontal="center" vertical="center"/>
      <protection/>
    </xf>
    <xf numFmtId="37" fontId="6" fillId="0" borderId="0" xfId="65" applyNumberFormat="1" applyFont="1" applyFill="1" applyBorder="1" applyAlignment="1">
      <alignment horizontal="right" vertical="center"/>
      <protection/>
    </xf>
    <xf numFmtId="37" fontId="6" fillId="0" borderId="12" xfId="66" applyNumberFormat="1" applyFont="1" applyFill="1" applyBorder="1" applyAlignment="1">
      <alignment horizontal="center" vertical="center"/>
      <protection/>
    </xf>
    <xf numFmtId="190" fontId="6" fillId="0" borderId="0" xfId="66" applyFont="1" applyFill="1" applyAlignment="1">
      <alignment horizontal="center" vertical="center"/>
      <protection/>
    </xf>
    <xf numFmtId="190" fontId="6" fillId="0" borderId="0" xfId="66" applyFont="1" applyFill="1" applyBorder="1" applyAlignment="1">
      <alignment horizontal="center" vertical="center"/>
      <protection/>
    </xf>
    <xf numFmtId="37" fontId="6" fillId="0" borderId="0" xfId="66" applyNumberFormat="1" applyFont="1" applyFill="1" applyAlignment="1">
      <alignment horizontal="center" vertical="center"/>
      <protection/>
    </xf>
    <xf numFmtId="190" fontId="9" fillId="0" borderId="0" xfId="0" applyFont="1" applyFill="1" applyAlignment="1">
      <alignment horizontal="center" vertical="center"/>
    </xf>
    <xf numFmtId="41" fontId="6" fillId="0" borderId="0" xfId="42" applyNumberFormat="1" applyFont="1" applyFill="1" applyBorder="1" applyAlignment="1">
      <alignment horizontal="right" vertical="center"/>
    </xf>
    <xf numFmtId="41" fontId="6" fillId="0" borderId="14" xfId="0" applyNumberFormat="1" applyFont="1" applyFill="1" applyBorder="1" applyAlignment="1">
      <alignment horizontal="right" vertical="center"/>
    </xf>
    <xf numFmtId="37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190" fontId="6" fillId="0" borderId="0" xfId="0" applyFont="1" applyFill="1" applyBorder="1" applyAlignment="1">
      <alignment vertical="center"/>
    </xf>
    <xf numFmtId="190" fontId="19" fillId="0" borderId="0" xfId="0" applyFont="1" applyFill="1" applyAlignment="1">
      <alignment horizontal="left"/>
    </xf>
    <xf numFmtId="190" fontId="4" fillId="0" borderId="0" xfId="0" applyFont="1" applyFill="1" applyAlignment="1">
      <alignment/>
    </xf>
    <xf numFmtId="37" fontId="19" fillId="0" borderId="0" xfId="0" applyNumberFormat="1" applyFont="1" applyFill="1" applyAlignment="1">
      <alignment horizontal="left"/>
    </xf>
    <xf numFmtId="190" fontId="4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 horizontal="left"/>
    </xf>
    <xf numFmtId="190" fontId="19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190" fontId="20" fillId="0" borderId="0" xfId="0" applyFont="1" applyFill="1" applyAlignment="1">
      <alignment horizontal="center"/>
    </xf>
    <xf numFmtId="19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horizontal="center"/>
    </xf>
    <xf numFmtId="190" fontId="4" fillId="0" borderId="0" xfId="0" applyFont="1" applyFill="1" applyAlignment="1">
      <alignment horizontal="right"/>
    </xf>
    <xf numFmtId="190" fontId="20" fillId="0" borderId="0" xfId="0" applyFont="1" applyFill="1" applyAlignment="1">
      <alignment horizontal="right"/>
    </xf>
    <xf numFmtId="37" fontId="4" fillId="0" borderId="0" xfId="0" applyNumberFormat="1" applyFont="1" applyFill="1" applyBorder="1" applyAlignment="1">
      <alignment/>
    </xf>
    <xf numFmtId="190" fontId="4" fillId="0" borderId="0" xfId="0" applyFont="1" applyFill="1" applyAlignment="1">
      <alignment horizontal="justify" wrapText="1"/>
    </xf>
    <xf numFmtId="190" fontId="21" fillId="0" borderId="0" xfId="0" applyFont="1" applyFill="1" applyAlignment="1">
      <alignment horizontal="center" wrapText="1"/>
    </xf>
    <xf numFmtId="190" fontId="4" fillId="0" borderId="0" xfId="0" applyFont="1" applyFill="1" applyAlignment="1">
      <alignment horizontal="center" wrapText="1"/>
    </xf>
    <xf numFmtId="41" fontId="4" fillId="0" borderId="0" xfId="0" applyNumberFormat="1" applyFont="1" applyFill="1" applyBorder="1" applyAlignment="1">
      <alignment horizontal="right"/>
    </xf>
    <xf numFmtId="190" fontId="21" fillId="0" borderId="0" xfId="0" applyNumberFormat="1" applyFont="1" applyFill="1" applyAlignment="1">
      <alignment horizontal="center" wrapText="1"/>
    </xf>
    <xf numFmtId="41" fontId="4" fillId="0" borderId="15" xfId="0" applyNumberFormat="1" applyFont="1" applyFill="1" applyBorder="1" applyAlignment="1">
      <alignment horizontal="right"/>
    </xf>
    <xf numFmtId="190" fontId="21" fillId="0" borderId="0" xfId="0" applyFont="1" applyFill="1" applyAlignment="1">
      <alignment horizontal="center"/>
    </xf>
    <xf numFmtId="41" fontId="4" fillId="0" borderId="16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7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192" fontId="21" fillId="0" borderId="0" xfId="0" applyNumberFormat="1" applyFont="1" applyFill="1" applyAlignment="1">
      <alignment horizontal="center" wrapText="1"/>
    </xf>
    <xf numFmtId="190" fontId="21" fillId="0" borderId="0" xfId="0" applyFont="1" applyFill="1" applyAlignment="1">
      <alignment wrapText="1"/>
    </xf>
    <xf numFmtId="41" fontId="4" fillId="0" borderId="13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right"/>
    </xf>
    <xf numFmtId="190" fontId="4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190" fontId="4" fillId="0" borderId="0" xfId="0" applyFont="1" applyFill="1" applyAlignment="1">
      <alignment horizontal="justify"/>
    </xf>
    <xf numFmtId="37" fontId="4" fillId="0" borderId="0" xfId="0" applyNumberFormat="1" applyFont="1" applyFill="1" applyBorder="1" applyAlignment="1">
      <alignment horizontal="right"/>
    </xf>
    <xf numFmtId="41" fontId="4" fillId="0" borderId="18" xfId="0" applyNumberFormat="1" applyFont="1" applyFill="1" applyBorder="1" applyAlignment="1">
      <alignment horizontal="right"/>
    </xf>
    <xf numFmtId="190" fontId="21" fillId="0" borderId="0" xfId="0" applyFont="1" applyFill="1" applyBorder="1" applyAlignment="1">
      <alignment horizontal="center" wrapText="1"/>
    </xf>
    <xf numFmtId="190" fontId="4" fillId="0" borderId="0" xfId="0" applyFont="1" applyFill="1" applyBorder="1" applyAlignment="1">
      <alignment/>
    </xf>
    <xf numFmtId="41" fontId="22" fillId="0" borderId="0" xfId="0" applyNumberFormat="1" applyFont="1" applyFill="1" applyBorder="1" applyAlignment="1">
      <alignment horizontal="right"/>
    </xf>
    <xf numFmtId="41" fontId="22" fillId="0" borderId="0" xfId="0" applyNumberFormat="1" applyFont="1" applyFill="1" applyAlignment="1">
      <alignment horizontal="right"/>
    </xf>
    <xf numFmtId="38" fontId="4" fillId="0" borderId="0" xfId="0" applyNumberFormat="1" applyFont="1" applyFill="1" applyAlignment="1">
      <alignment/>
    </xf>
    <xf numFmtId="38" fontId="4" fillId="0" borderId="19" xfId="0" applyNumberFormat="1" applyFont="1" applyFill="1" applyBorder="1" applyAlignment="1">
      <alignment/>
    </xf>
    <xf numFmtId="37" fontId="4" fillId="0" borderId="0" xfId="0" applyNumberFormat="1" applyFont="1" applyFill="1" applyAlignment="1" quotePrefix="1">
      <alignment horizontal="right"/>
    </xf>
    <xf numFmtId="37" fontId="4" fillId="0" borderId="0" xfId="0" applyNumberFormat="1" applyFont="1" applyFill="1" applyAlignment="1">
      <alignment horizontal="centerContinuous"/>
    </xf>
    <xf numFmtId="190" fontId="4" fillId="0" borderId="0" xfId="0" applyFont="1" applyFill="1" applyAlignment="1">
      <alignment horizontal="centerContinuous"/>
    </xf>
    <xf numFmtId="0" fontId="4" fillId="0" borderId="12" xfId="0" applyNumberFormat="1" applyFont="1" applyFill="1" applyBorder="1" applyAlignment="1">
      <alignment horizontal="center"/>
    </xf>
    <xf numFmtId="190" fontId="19" fillId="0" borderId="0" xfId="0" applyFont="1" applyFill="1" applyAlignment="1">
      <alignment horizontal="justify" wrapText="1"/>
    </xf>
    <xf numFmtId="0" fontId="21" fillId="0" borderId="0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Alignment="1">
      <alignment/>
    </xf>
    <xf numFmtId="214" fontId="23" fillId="0" borderId="0" xfId="0" applyNumberFormat="1" applyFont="1" applyFill="1" applyAlignment="1">
      <alignment horizontal="right"/>
    </xf>
    <xf numFmtId="1" fontId="23" fillId="0" borderId="0" xfId="0" applyNumberFormat="1" applyFont="1" applyFill="1" applyAlignment="1">
      <alignment horizontal="center"/>
    </xf>
    <xf numFmtId="41" fontId="23" fillId="0" borderId="0" xfId="0" applyNumberFormat="1" applyFont="1" applyFill="1" applyBorder="1" applyAlignment="1">
      <alignment horizontal="right"/>
    </xf>
    <xf numFmtId="214" fontId="23" fillId="0" borderId="0" xfId="0" applyNumberFormat="1" applyFont="1" applyFill="1" applyBorder="1" applyAlignment="1">
      <alignment horizontal="right"/>
    </xf>
    <xf numFmtId="41" fontId="24" fillId="0" borderId="0" xfId="0" applyNumberFormat="1" applyFont="1" applyFill="1" applyBorder="1" applyAlignment="1">
      <alignment/>
    </xf>
    <xf numFmtId="214" fontId="24" fillId="0" borderId="0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 horizontal="right"/>
    </xf>
    <xf numFmtId="49" fontId="24" fillId="0" borderId="0" xfId="0" applyNumberFormat="1" applyFont="1" applyFill="1" applyAlignment="1">
      <alignment/>
    </xf>
    <xf numFmtId="190" fontId="21" fillId="0" borderId="0" xfId="0" applyNumberFormat="1" applyFont="1" applyFill="1" applyBorder="1" applyAlignment="1">
      <alignment horizontal="center" wrapText="1"/>
    </xf>
    <xf numFmtId="190" fontId="4" fillId="0" borderId="0" xfId="0" applyNumberFormat="1" applyFont="1" applyFill="1" applyAlignment="1">
      <alignment/>
    </xf>
    <xf numFmtId="190" fontId="6" fillId="0" borderId="12" xfId="66" applyFont="1" applyFill="1" applyBorder="1" applyAlignment="1">
      <alignment horizontal="center" vertical="center"/>
      <protection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13" xfId="0" applyNumberFormat="1" applyFont="1" applyFill="1" applyBorder="1" applyAlignment="1">
      <alignment horizontal="right" vertical="center"/>
    </xf>
    <xf numFmtId="190" fontId="9" fillId="0" borderId="0" xfId="0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horizontal="right"/>
    </xf>
    <xf numFmtId="41" fontId="4" fillId="0" borderId="12" xfId="42" applyNumberFormat="1" applyFont="1" applyFill="1" applyBorder="1" applyAlignment="1">
      <alignment horizontal="right"/>
    </xf>
    <xf numFmtId="217" fontId="4" fillId="0" borderId="0" xfId="0" applyNumberFormat="1" applyFont="1" applyFill="1" applyAlignment="1">
      <alignment/>
    </xf>
    <xf numFmtId="37" fontId="6" fillId="0" borderId="13" xfId="66" applyNumberFormat="1" applyFont="1" applyFill="1" applyBorder="1" applyAlignment="1">
      <alignment vertical="center"/>
      <protection/>
    </xf>
    <xf numFmtId="37" fontId="6" fillId="0" borderId="12" xfId="66" applyNumberFormat="1" applyFont="1" applyFill="1" applyBorder="1" applyAlignment="1">
      <alignment horizontal="centerContinuous" vertical="center" wrapText="1"/>
      <protection/>
    </xf>
    <xf numFmtId="37" fontId="6" fillId="0" borderId="0" xfId="66" applyNumberFormat="1" applyFont="1" applyFill="1" applyBorder="1" applyAlignment="1">
      <alignment vertical="center" wrapText="1"/>
      <protection/>
    </xf>
    <xf numFmtId="37" fontId="6" fillId="0" borderId="12" xfId="66" applyNumberFormat="1" applyFont="1" applyFill="1" applyBorder="1" applyAlignment="1">
      <alignment horizontal="centerContinuous" vertical="center"/>
      <protection/>
    </xf>
    <xf numFmtId="190" fontId="4" fillId="0" borderId="12" xfId="0" applyFont="1" applyFill="1" applyBorder="1" applyAlignment="1">
      <alignment horizontal="center"/>
    </xf>
    <xf numFmtId="41" fontId="4" fillId="0" borderId="0" xfId="42" applyNumberFormat="1" applyFont="1" applyFill="1" applyBorder="1" applyAlignment="1">
      <alignment horizontal="right"/>
    </xf>
    <xf numFmtId="39" fontId="4" fillId="0" borderId="18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41" fontId="4" fillId="0" borderId="0" xfId="42" applyNumberFormat="1" applyFont="1" applyFill="1" applyAlignment="1">
      <alignment horizontal="right"/>
    </xf>
    <xf numFmtId="190" fontId="7" fillId="0" borderId="0" xfId="66" applyFont="1" applyFill="1" applyAlignment="1">
      <alignment vertical="center"/>
      <protection/>
    </xf>
    <xf numFmtId="49" fontId="25" fillId="0" borderId="0" xfId="0" applyNumberFormat="1" applyFont="1" applyFill="1" applyBorder="1" applyAlignment="1">
      <alignment horizontal="right"/>
    </xf>
    <xf numFmtId="190" fontId="25" fillId="0" borderId="0" xfId="0" applyFont="1" applyFill="1" applyAlignment="1">
      <alignment/>
    </xf>
    <xf numFmtId="37" fontId="25" fillId="0" borderId="0" xfId="0" applyNumberFormat="1" applyFont="1" applyFill="1" applyBorder="1" applyAlignment="1">
      <alignment/>
    </xf>
    <xf numFmtId="190" fontId="25" fillId="0" borderId="0" xfId="0" applyFont="1" applyFill="1" applyBorder="1" applyAlignment="1">
      <alignment/>
    </xf>
    <xf numFmtId="190" fontId="26" fillId="0" borderId="0" xfId="0" applyFont="1" applyFill="1" applyAlignment="1">
      <alignment horizontal="center"/>
    </xf>
    <xf numFmtId="190" fontId="25" fillId="0" borderId="0" xfId="0" applyFont="1" applyFill="1" applyAlignment="1">
      <alignment horizontal="center"/>
    </xf>
    <xf numFmtId="37" fontId="25" fillId="0" borderId="0" xfId="0" applyNumberFormat="1" applyFont="1" applyFill="1" applyAlignment="1">
      <alignment/>
    </xf>
    <xf numFmtId="37" fontId="25" fillId="0" borderId="0" xfId="0" applyNumberFormat="1" applyFont="1" applyFill="1" applyBorder="1" applyAlignment="1">
      <alignment horizontal="right"/>
    </xf>
    <xf numFmtId="37" fontId="25" fillId="0" borderId="0" xfId="66" applyNumberFormat="1" applyFont="1" applyFill="1" applyAlignment="1">
      <alignment vertical="center"/>
      <protection/>
    </xf>
    <xf numFmtId="190" fontId="25" fillId="0" borderId="0" xfId="66" applyFont="1" applyFill="1" applyAlignment="1">
      <alignment vertical="center"/>
      <protection/>
    </xf>
    <xf numFmtId="41" fontId="25" fillId="0" borderId="0" xfId="0" applyNumberFormat="1" applyFont="1" applyFill="1" applyBorder="1" applyAlignment="1">
      <alignment horizontal="right"/>
    </xf>
    <xf numFmtId="41" fontId="25" fillId="0" borderId="0" xfId="0" applyNumberFormat="1" applyFont="1" applyFill="1" applyAlignment="1">
      <alignment horizontal="right"/>
    </xf>
    <xf numFmtId="37" fontId="4" fillId="0" borderId="0" xfId="0" applyNumberFormat="1" applyFont="1" applyFill="1" applyAlignment="1">
      <alignment horizontal="right"/>
    </xf>
    <xf numFmtId="37" fontId="6" fillId="0" borderId="12" xfId="66" applyNumberFormat="1" applyFont="1" applyFill="1" applyBorder="1" applyAlignment="1">
      <alignment vertical="center"/>
      <protection/>
    </xf>
    <xf numFmtId="41" fontId="24" fillId="0" borderId="12" xfId="0" applyNumberFormat="1" applyFont="1" applyFill="1" applyBorder="1" applyAlignment="1">
      <alignment horizontal="right"/>
    </xf>
    <xf numFmtId="41" fontId="24" fillId="0" borderId="17" xfId="0" applyNumberFormat="1" applyFont="1" applyFill="1" applyBorder="1" applyAlignment="1">
      <alignment horizontal="right"/>
    </xf>
    <xf numFmtId="41" fontId="24" fillId="0" borderId="18" xfId="0" applyNumberFormat="1" applyFont="1" applyFill="1" applyBorder="1" applyAlignment="1">
      <alignment horizontal="right"/>
    </xf>
    <xf numFmtId="41" fontId="4" fillId="0" borderId="18" xfId="42" applyNumberFormat="1" applyFont="1" applyFill="1" applyBorder="1" applyAlignment="1">
      <alignment horizontal="right"/>
    </xf>
    <xf numFmtId="41" fontId="24" fillId="0" borderId="14" xfId="0" applyNumberFormat="1" applyFont="1" applyFill="1" applyBorder="1" applyAlignment="1">
      <alignment horizontal="right"/>
    </xf>
    <xf numFmtId="192" fontId="4" fillId="0" borderId="0" xfId="0" applyNumberFormat="1" applyFont="1" applyFill="1" applyAlignment="1">
      <alignment/>
    </xf>
    <xf numFmtId="191" fontId="4" fillId="0" borderId="0" xfId="0" applyNumberFormat="1" applyFont="1" applyFill="1" applyBorder="1" applyAlignment="1">
      <alignment horizontal="right"/>
    </xf>
    <xf numFmtId="191" fontId="4" fillId="0" borderId="12" xfId="0" applyNumberFormat="1" applyFont="1" applyFill="1" applyBorder="1" applyAlignment="1">
      <alignment horizontal="right"/>
    </xf>
    <xf numFmtId="191" fontId="4" fillId="0" borderId="18" xfId="0" applyNumberFormat="1" applyFont="1" applyFill="1" applyBorder="1" applyAlignment="1">
      <alignment horizontal="right"/>
    </xf>
    <xf numFmtId="37" fontId="6" fillId="0" borderId="0" xfId="66" applyNumberFormat="1" applyFont="1" applyFill="1" applyBorder="1" applyAlignment="1">
      <alignment horizontal="centerContinuous" vertical="center"/>
      <protection/>
    </xf>
    <xf numFmtId="43" fontId="22" fillId="0" borderId="0" xfId="42" applyFont="1" applyFill="1" applyBorder="1" applyAlignment="1">
      <alignment horizontal="right"/>
    </xf>
    <xf numFmtId="37" fontId="25" fillId="0" borderId="0" xfId="0" applyNumberFormat="1" applyFont="1" applyFill="1" applyAlignment="1">
      <alignment horizontal="center"/>
    </xf>
    <xf numFmtId="220" fontId="22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center"/>
    </xf>
    <xf numFmtId="41" fontId="4" fillId="0" borderId="20" xfId="0" applyNumberFormat="1" applyFont="1" applyFill="1" applyBorder="1" applyAlignment="1">
      <alignment horizontal="right"/>
    </xf>
    <xf numFmtId="16" fontId="4" fillId="0" borderId="12" xfId="0" applyNumberFormat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Alignment="1">
      <alignment/>
    </xf>
    <xf numFmtId="37" fontId="6" fillId="0" borderId="17" xfId="66" applyNumberFormat="1" applyFont="1" applyFill="1" applyBorder="1" applyAlignment="1">
      <alignment vertical="center"/>
      <protection/>
    </xf>
    <xf numFmtId="194" fontId="4" fillId="0" borderId="0" xfId="69" applyNumberFormat="1" applyFont="1" applyFill="1" applyAlignment="1">
      <alignment/>
    </xf>
    <xf numFmtId="194" fontId="25" fillId="0" borderId="0" xfId="69" applyNumberFormat="1" applyFont="1" applyFill="1" applyBorder="1" applyAlignment="1">
      <alignment/>
    </xf>
    <xf numFmtId="37" fontId="4" fillId="0" borderId="12" xfId="0" applyNumberFormat="1" applyFont="1" applyFill="1" applyBorder="1" applyAlignment="1">
      <alignment horizontal="center"/>
    </xf>
    <xf numFmtId="190" fontId="10" fillId="34" borderId="17" xfId="66" applyFont="1" applyFill="1" applyBorder="1" applyAlignment="1">
      <alignment horizontal="center" vertical="top"/>
      <protection/>
    </xf>
    <xf numFmtId="190" fontId="10" fillId="34" borderId="0" xfId="66" applyFont="1" applyFill="1" applyAlignment="1" quotePrefix="1">
      <alignment horizontal="center" vertical="top"/>
      <protection/>
    </xf>
    <xf numFmtId="190" fontId="10" fillId="34" borderId="0" xfId="66" applyFont="1" applyFill="1" applyAlignment="1">
      <alignment horizontal="center" vertical="top"/>
      <protection/>
    </xf>
    <xf numFmtId="190" fontId="10" fillId="34" borderId="12" xfId="66" applyFont="1" applyFill="1" applyBorder="1" applyAlignment="1">
      <alignment horizontal="center" vertical="top"/>
      <protection/>
    </xf>
    <xf numFmtId="37" fontId="6" fillId="0" borderId="12" xfId="66" applyNumberFormat="1" applyFont="1" applyFill="1" applyBorder="1" applyAlignment="1">
      <alignment horizontal="center" vertical="center"/>
      <protection/>
    </xf>
    <xf numFmtId="37" fontId="6" fillId="0" borderId="17" xfId="66" applyNumberFormat="1" applyFont="1" applyFill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rmal 3" xfId="64"/>
    <cellStyle name="Normal_CE-Thai" xfId="65"/>
    <cellStyle name="Normal_conso-Samitivej03-Accounts-A3112t" xfId="66"/>
    <cellStyle name="Note" xfId="67"/>
    <cellStyle name="Output" xfId="68"/>
    <cellStyle name="Percent" xfId="69"/>
    <cellStyle name="Percent [2]" xfId="70"/>
    <cellStyle name="Quantity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sites\Report\Audited%20Financial%20statement%20report\Conso\2014\Q3'14\BGH%20Q3'14\Q3'14%20BGH%20Conso\Q3'14%20BGH%20Cashflow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sites\Share\Auditor\2014\Q3'14\Q3'14%20Consolidate%20package%20-%20&#3605;&#3633;&#3657;&#3591;&#3649;&#3606;&#3623;%20&amp;%20RP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CL &amp; Paolo FS"/>
      <sheetName val="Conso BS"/>
      <sheetName val="CF-Conso"/>
      <sheetName val="Com BS"/>
      <sheetName val="CF-Com"/>
      <sheetName val="Loan"/>
      <sheetName val="M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 diff"/>
      <sheetName val="ตั้งแถว"/>
      <sheetName val="RJE"/>
      <sheetName val="Compare last Q"/>
      <sheetName val="RPT PL"/>
      <sheetName val="RPT PL_Q2'14"/>
      <sheetName val="RPT BS"/>
      <sheetName val="Check PL"/>
      <sheetName val="Check BS"/>
      <sheetName val="Short-term investment"/>
      <sheetName val="Eliminate"/>
      <sheetName val="Unrealized loss from Lo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39"/>
  <sheetViews>
    <sheetView showGridLines="0" tabSelected="1" view="pageBreakPreview" zoomScale="118" zoomScaleSheetLayoutView="118" workbookViewId="0" topLeftCell="A1">
      <selection activeCell="D4" sqref="D4"/>
    </sheetView>
  </sheetViews>
  <sheetFormatPr defaultColWidth="9.140625" defaultRowHeight="21.75"/>
  <cols>
    <col min="1" max="1" width="2.00390625" style="72" customWidth="1"/>
    <col min="2" max="3" width="2.7109375" style="72" customWidth="1"/>
    <col min="4" max="4" width="39.57421875" style="72" customWidth="1"/>
    <col min="5" max="5" width="10.28125" style="74" customWidth="1"/>
    <col min="6" max="6" width="0.42578125" style="74" customWidth="1"/>
    <col min="7" max="7" width="13.8515625" style="75" customWidth="1"/>
    <col min="8" max="8" width="1.421875" style="78" customWidth="1"/>
    <col min="9" max="9" width="13.8515625" style="78" customWidth="1"/>
    <col min="10" max="10" width="0.5625" style="78" customWidth="1"/>
    <col min="11" max="11" width="0.71875" style="78" customWidth="1"/>
    <col min="12" max="12" width="13.8515625" style="78" customWidth="1"/>
    <col min="13" max="13" width="1.1484375" style="78" customWidth="1"/>
    <col min="14" max="14" width="13.8515625" style="78" customWidth="1"/>
    <col min="15" max="16" width="0.85546875" style="72" customWidth="1"/>
    <col min="17" max="17" width="10.28125" style="72" bestFit="1" customWidth="1"/>
    <col min="18" max="18" width="10.8515625" style="72" bestFit="1" customWidth="1"/>
    <col min="19" max="19" width="12.28125" style="72" customWidth="1"/>
    <col min="20" max="20" width="9.421875" style="72" bestFit="1" customWidth="1"/>
    <col min="21" max="16384" width="9.140625" style="72" customWidth="1"/>
  </cols>
  <sheetData>
    <row r="1" spans="1:14" ht="21">
      <c r="A1" s="71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1">
      <c r="A2" s="71" t="s">
        <v>152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3"/>
      <c r="N3" s="73"/>
    </row>
    <row r="4" spans="1:14" ht="21">
      <c r="A4" s="74"/>
      <c r="B4" s="74"/>
      <c r="C4" s="74"/>
      <c r="D4" s="74"/>
      <c r="H4" s="75"/>
      <c r="I4" s="75"/>
      <c r="J4" s="75"/>
      <c r="K4" s="75"/>
      <c r="L4" s="75"/>
      <c r="M4" s="76"/>
      <c r="N4" s="112" t="s">
        <v>254</v>
      </c>
    </row>
    <row r="5" spans="7:15" s="77" customFormat="1" ht="21.75" customHeight="1">
      <c r="G5" s="186" t="s">
        <v>33</v>
      </c>
      <c r="H5" s="186"/>
      <c r="I5" s="186"/>
      <c r="J5" s="186"/>
      <c r="K5" s="78"/>
      <c r="L5" s="186" t="s">
        <v>107</v>
      </c>
      <c r="M5" s="186"/>
      <c r="N5" s="186"/>
      <c r="O5" s="186"/>
    </row>
    <row r="6" spans="7:14" s="77" customFormat="1" ht="21">
      <c r="G6" s="82" t="s">
        <v>239</v>
      </c>
      <c r="H6" s="82"/>
      <c r="I6" s="82" t="s">
        <v>239</v>
      </c>
      <c r="J6" s="85"/>
      <c r="K6" s="85"/>
      <c r="L6" s="82" t="s">
        <v>239</v>
      </c>
      <c r="M6" s="82"/>
      <c r="N6" s="82" t="s">
        <v>239</v>
      </c>
    </row>
    <row r="7" spans="5:14" ht="21">
      <c r="E7" s="79" t="s">
        <v>26</v>
      </c>
      <c r="F7" s="72"/>
      <c r="G7" s="180" t="s">
        <v>288</v>
      </c>
      <c r="H7" s="80"/>
      <c r="I7" s="145" t="s">
        <v>250</v>
      </c>
      <c r="J7" s="82"/>
      <c r="K7" s="82"/>
      <c r="L7" s="180" t="s">
        <v>288</v>
      </c>
      <c r="M7" s="80"/>
      <c r="N7" s="145" t="s">
        <v>250</v>
      </c>
    </row>
    <row r="8" spans="5:14" ht="21">
      <c r="E8" s="79"/>
      <c r="F8" s="72"/>
      <c r="G8" s="181" t="s">
        <v>255</v>
      </c>
      <c r="H8" s="80"/>
      <c r="I8" s="80" t="s">
        <v>257</v>
      </c>
      <c r="J8" s="82"/>
      <c r="K8" s="82"/>
      <c r="L8" s="181" t="s">
        <v>255</v>
      </c>
      <c r="M8" s="80"/>
      <c r="N8" s="80" t="s">
        <v>257</v>
      </c>
    </row>
    <row r="9" spans="5:14" ht="21">
      <c r="E9" s="79"/>
      <c r="F9" s="72"/>
      <c r="G9" s="80" t="s">
        <v>256</v>
      </c>
      <c r="H9" s="83"/>
      <c r="I9" s="80"/>
      <c r="J9" s="84"/>
      <c r="K9" s="84"/>
      <c r="L9" s="80" t="s">
        <v>256</v>
      </c>
      <c r="M9" s="83"/>
      <c r="N9" s="80"/>
    </row>
    <row r="10" spans="1:14" ht="21">
      <c r="A10" s="71" t="s">
        <v>0</v>
      </c>
      <c r="E10" s="80"/>
      <c r="F10" s="80"/>
      <c r="G10" s="82"/>
      <c r="I10" s="85"/>
      <c r="J10" s="82"/>
      <c r="K10" s="82"/>
      <c r="L10" s="82"/>
      <c r="M10" s="75"/>
      <c r="N10" s="85"/>
    </row>
    <row r="11" ht="21">
      <c r="A11" s="77" t="s">
        <v>1</v>
      </c>
    </row>
    <row r="12" spans="1:18" ht="21">
      <c r="A12" s="72" t="s">
        <v>42</v>
      </c>
      <c r="D12" s="86"/>
      <c r="E12" s="87"/>
      <c r="F12" s="88"/>
      <c r="G12" s="89">
        <v>9679256</v>
      </c>
      <c r="H12" s="89"/>
      <c r="I12" s="89">
        <v>4061345</v>
      </c>
      <c r="J12" s="89"/>
      <c r="K12" s="89"/>
      <c r="L12" s="89">
        <v>3842640</v>
      </c>
      <c r="M12" s="89"/>
      <c r="N12" s="89">
        <v>1756131</v>
      </c>
      <c r="R12" s="128"/>
    </row>
    <row r="13" spans="1:18" ht="21">
      <c r="A13" s="72" t="s">
        <v>175</v>
      </c>
      <c r="D13" s="86"/>
      <c r="E13" s="90"/>
      <c r="F13" s="88"/>
      <c r="G13" s="89">
        <v>194176</v>
      </c>
      <c r="H13" s="89"/>
      <c r="I13" s="89">
        <v>120376</v>
      </c>
      <c r="J13" s="89"/>
      <c r="K13" s="89"/>
      <c r="L13" s="89">
        <v>13</v>
      </c>
      <c r="M13" s="89"/>
      <c r="N13" s="89">
        <v>13</v>
      </c>
      <c r="R13" s="128"/>
    </row>
    <row r="14" spans="1:18" ht="21">
      <c r="A14" s="72" t="s">
        <v>198</v>
      </c>
      <c r="D14" s="86"/>
      <c r="E14" s="92" t="s">
        <v>282</v>
      </c>
      <c r="F14" s="88"/>
      <c r="G14" s="89">
        <v>5450415</v>
      </c>
      <c r="H14" s="89"/>
      <c r="I14" s="89">
        <v>4925059</v>
      </c>
      <c r="J14" s="89"/>
      <c r="K14" s="89"/>
      <c r="L14" s="89">
        <v>915670</v>
      </c>
      <c r="M14" s="89"/>
      <c r="N14" s="89">
        <v>884799</v>
      </c>
      <c r="R14" s="128"/>
    </row>
    <row r="15" spans="1:18" ht="21">
      <c r="A15" s="72" t="s">
        <v>75</v>
      </c>
      <c r="D15" s="86"/>
      <c r="E15" s="87">
        <v>4</v>
      </c>
      <c r="F15" s="88"/>
      <c r="G15" s="89">
        <v>0</v>
      </c>
      <c r="H15" s="89"/>
      <c r="I15" s="89">
        <v>0</v>
      </c>
      <c r="J15" s="89"/>
      <c r="K15" s="89"/>
      <c r="L15" s="89">
        <v>1098915</v>
      </c>
      <c r="M15" s="89"/>
      <c r="N15" s="89">
        <v>912718</v>
      </c>
      <c r="R15" s="128"/>
    </row>
    <row r="16" spans="1:18" ht="21">
      <c r="A16" s="72" t="s">
        <v>215</v>
      </c>
      <c r="D16" s="86"/>
      <c r="E16" s="87">
        <v>4</v>
      </c>
      <c r="F16" s="88"/>
      <c r="G16" s="89">
        <v>0</v>
      </c>
      <c r="H16" s="89"/>
      <c r="I16" s="89">
        <v>5979</v>
      </c>
      <c r="J16" s="89"/>
      <c r="K16" s="89"/>
      <c r="L16" s="89">
        <v>0</v>
      </c>
      <c r="M16" s="89"/>
      <c r="N16" s="89">
        <v>0</v>
      </c>
      <c r="R16" s="128"/>
    </row>
    <row r="17" spans="1:18" ht="21">
      <c r="A17" s="72" t="s">
        <v>43</v>
      </c>
      <c r="D17" s="86"/>
      <c r="E17" s="87"/>
      <c r="F17" s="88"/>
      <c r="G17" s="89">
        <v>880572</v>
      </c>
      <c r="H17" s="89"/>
      <c r="I17" s="89">
        <v>918673</v>
      </c>
      <c r="J17" s="89"/>
      <c r="K17" s="89"/>
      <c r="L17" s="89">
        <v>88645</v>
      </c>
      <c r="M17" s="89"/>
      <c r="N17" s="89">
        <v>100924</v>
      </c>
      <c r="R17" s="128"/>
    </row>
    <row r="18" spans="1:18" ht="21">
      <c r="A18" s="72" t="s">
        <v>64</v>
      </c>
      <c r="D18" s="86"/>
      <c r="E18" s="87"/>
      <c r="F18" s="88"/>
      <c r="G18" s="94">
        <v>245660</v>
      </c>
      <c r="H18" s="89"/>
      <c r="I18" s="89">
        <v>197599</v>
      </c>
      <c r="J18" s="89"/>
      <c r="K18" s="89"/>
      <c r="L18" s="94">
        <v>41847</v>
      </c>
      <c r="M18" s="89"/>
      <c r="N18" s="89">
        <v>21580</v>
      </c>
      <c r="R18" s="128"/>
    </row>
    <row r="19" spans="1:14" ht="21">
      <c r="A19" s="77" t="s">
        <v>2</v>
      </c>
      <c r="E19" s="92"/>
      <c r="G19" s="95">
        <f>SUM(G12:G18)</f>
        <v>16450079</v>
      </c>
      <c r="H19" s="96"/>
      <c r="I19" s="95">
        <f>SUM(I12:I18)</f>
        <v>10229031</v>
      </c>
      <c r="J19" s="96"/>
      <c r="K19" s="96"/>
      <c r="L19" s="95">
        <f>SUM(L12:L18)</f>
        <v>5987730</v>
      </c>
      <c r="M19" s="96"/>
      <c r="N19" s="95">
        <f>SUM(N12:N18)</f>
        <v>3676165</v>
      </c>
    </row>
    <row r="20" spans="1:14" ht="21">
      <c r="A20" s="77" t="s">
        <v>17</v>
      </c>
      <c r="E20" s="92"/>
      <c r="G20" s="96"/>
      <c r="H20" s="96"/>
      <c r="I20" s="96"/>
      <c r="J20" s="96"/>
      <c r="K20" s="96"/>
      <c r="L20" s="96"/>
      <c r="M20" s="96"/>
      <c r="N20" s="96"/>
    </row>
    <row r="21" spans="1:14" ht="21">
      <c r="A21" s="72" t="s">
        <v>177</v>
      </c>
      <c r="E21" s="92"/>
      <c r="G21" s="96">
        <v>10419</v>
      </c>
      <c r="H21" s="96"/>
      <c r="I21" s="96">
        <v>10419</v>
      </c>
      <c r="J21" s="96"/>
      <c r="K21" s="96"/>
      <c r="L21" s="89">
        <v>0</v>
      </c>
      <c r="M21" s="96"/>
      <c r="N21" s="96">
        <v>0</v>
      </c>
    </row>
    <row r="22" spans="1:14" ht="21">
      <c r="A22" s="72" t="s">
        <v>178</v>
      </c>
      <c r="E22" s="92"/>
      <c r="G22" s="96">
        <v>24460</v>
      </c>
      <c r="H22" s="96"/>
      <c r="I22" s="96">
        <v>20684</v>
      </c>
      <c r="J22" s="96"/>
      <c r="K22" s="96"/>
      <c r="L22" s="89">
        <v>14000</v>
      </c>
      <c r="M22" s="96"/>
      <c r="N22" s="96">
        <v>14000</v>
      </c>
    </row>
    <row r="23" spans="1:14" ht="21" customHeight="1">
      <c r="A23" s="72" t="s">
        <v>118</v>
      </c>
      <c r="B23" s="86"/>
      <c r="C23" s="86"/>
      <c r="E23" s="87">
        <v>5</v>
      </c>
      <c r="F23" s="88"/>
      <c r="G23" s="89">
        <v>13928394</v>
      </c>
      <c r="H23" s="89"/>
      <c r="I23" s="96">
        <v>13092169</v>
      </c>
      <c r="J23" s="89"/>
      <c r="K23" s="89"/>
      <c r="L23" s="89">
        <v>9079738</v>
      </c>
      <c r="M23" s="89"/>
      <c r="N23" s="96">
        <v>9035363</v>
      </c>
    </row>
    <row r="24" spans="1:14" ht="21">
      <c r="A24" s="72" t="s">
        <v>201</v>
      </c>
      <c r="B24" s="86"/>
      <c r="C24" s="86"/>
      <c r="E24" s="87">
        <v>6</v>
      </c>
      <c r="F24" s="88"/>
      <c r="G24" s="89">
        <v>0</v>
      </c>
      <c r="H24" s="89"/>
      <c r="I24" s="96">
        <v>0</v>
      </c>
      <c r="J24" s="89"/>
      <c r="K24" s="89"/>
      <c r="L24" s="89">
        <v>36406473</v>
      </c>
      <c r="M24" s="89"/>
      <c r="N24" s="96">
        <v>27529789</v>
      </c>
    </row>
    <row r="25" spans="1:14" ht="21">
      <c r="A25" s="72" t="s">
        <v>202</v>
      </c>
      <c r="B25" s="86"/>
      <c r="C25" s="86"/>
      <c r="E25" s="87">
        <v>7</v>
      </c>
      <c r="F25" s="88"/>
      <c r="G25" s="96">
        <v>799689</v>
      </c>
      <c r="H25" s="89"/>
      <c r="I25" s="96">
        <v>500696</v>
      </c>
      <c r="J25" s="89"/>
      <c r="K25" s="89"/>
      <c r="L25" s="89">
        <v>441566</v>
      </c>
      <c r="M25" s="89"/>
      <c r="N25" s="96">
        <v>282378</v>
      </c>
    </row>
    <row r="26" spans="1:14" ht="21">
      <c r="A26" s="72" t="s">
        <v>59</v>
      </c>
      <c r="B26" s="86"/>
      <c r="C26" s="86"/>
      <c r="E26" s="87">
        <v>4</v>
      </c>
      <c r="F26" s="88"/>
      <c r="G26" s="96">
        <v>0</v>
      </c>
      <c r="H26" s="89"/>
      <c r="I26" s="96">
        <v>0</v>
      </c>
      <c r="J26" s="89"/>
      <c r="K26" s="89"/>
      <c r="L26" s="89">
        <v>5031079</v>
      </c>
      <c r="M26" s="89"/>
      <c r="N26" s="96">
        <v>5733377</v>
      </c>
    </row>
    <row r="27" spans="1:14" ht="21">
      <c r="A27" s="72" t="s">
        <v>153</v>
      </c>
      <c r="E27" s="87"/>
      <c r="F27" s="88"/>
      <c r="G27" s="96">
        <v>262790</v>
      </c>
      <c r="H27" s="89"/>
      <c r="I27" s="96">
        <v>260699</v>
      </c>
      <c r="J27" s="89"/>
      <c r="K27" s="89"/>
      <c r="L27" s="89">
        <v>516449</v>
      </c>
      <c r="M27" s="89"/>
      <c r="N27" s="96">
        <v>514358</v>
      </c>
    </row>
    <row r="28" spans="1:14" ht="21">
      <c r="A28" s="72" t="s">
        <v>203</v>
      </c>
      <c r="B28" s="86"/>
      <c r="C28" s="86"/>
      <c r="E28" s="87">
        <v>8</v>
      </c>
      <c r="F28" s="88"/>
      <c r="G28" s="96">
        <v>43486728</v>
      </c>
      <c r="H28" s="89"/>
      <c r="I28" s="96">
        <v>38874981</v>
      </c>
      <c r="J28" s="89"/>
      <c r="K28" s="89"/>
      <c r="L28" s="89">
        <v>7337660</v>
      </c>
      <c r="M28" s="89"/>
      <c r="N28" s="96">
        <v>6934567</v>
      </c>
    </row>
    <row r="29" spans="1:14" ht="21">
      <c r="A29" s="72" t="s">
        <v>272</v>
      </c>
      <c r="B29" s="86"/>
      <c r="C29" s="86"/>
      <c r="E29" s="87"/>
      <c r="F29" s="88"/>
      <c r="G29" s="96">
        <v>297308</v>
      </c>
      <c r="H29" s="89"/>
      <c r="I29" s="96">
        <v>602008</v>
      </c>
      <c r="J29" s="89"/>
      <c r="K29" s="89"/>
      <c r="L29" s="89">
        <v>296981</v>
      </c>
      <c r="M29" s="89"/>
      <c r="N29" s="96">
        <v>601681</v>
      </c>
    </row>
    <row r="30" spans="1:14" ht="21">
      <c r="A30" s="72" t="s">
        <v>120</v>
      </c>
      <c r="C30" s="86"/>
      <c r="E30" s="97"/>
      <c r="F30" s="88"/>
      <c r="G30" s="96">
        <v>13272703</v>
      </c>
      <c r="H30" s="89"/>
      <c r="I30" s="96">
        <v>10944815</v>
      </c>
      <c r="J30" s="89"/>
      <c r="K30" s="89"/>
      <c r="L30" s="89">
        <v>0</v>
      </c>
      <c r="M30" s="89"/>
      <c r="N30" s="96">
        <v>0</v>
      </c>
    </row>
    <row r="31" spans="1:14" ht="21">
      <c r="A31" s="72" t="s">
        <v>204</v>
      </c>
      <c r="B31" s="86"/>
      <c r="C31" s="86"/>
      <c r="E31" s="87"/>
      <c r="F31" s="88"/>
      <c r="G31" s="96">
        <v>656523</v>
      </c>
      <c r="H31" s="89"/>
      <c r="I31" s="96">
        <v>654920</v>
      </c>
      <c r="J31" s="89"/>
      <c r="K31" s="89"/>
      <c r="L31" s="89">
        <v>283365</v>
      </c>
      <c r="M31" s="89"/>
      <c r="N31" s="96">
        <v>291523</v>
      </c>
    </row>
    <row r="32" spans="1:14" ht="21">
      <c r="A32" s="72" t="s">
        <v>205</v>
      </c>
      <c r="B32" s="86"/>
      <c r="C32" s="86"/>
      <c r="E32" s="87"/>
      <c r="F32" s="88"/>
      <c r="G32" s="89"/>
      <c r="H32" s="89"/>
      <c r="I32" s="96"/>
      <c r="J32" s="89"/>
      <c r="K32" s="89"/>
      <c r="L32" s="89"/>
      <c r="M32" s="89"/>
      <c r="N32" s="96"/>
    </row>
    <row r="33" spans="2:14" ht="21">
      <c r="B33" s="72" t="s">
        <v>206</v>
      </c>
      <c r="C33" s="86"/>
      <c r="E33" s="87">
        <v>4</v>
      </c>
      <c r="F33" s="98"/>
      <c r="G33" s="96">
        <v>943159</v>
      </c>
      <c r="H33" s="89"/>
      <c r="I33" s="96">
        <v>967951</v>
      </c>
      <c r="J33" s="89"/>
      <c r="K33" s="89"/>
      <c r="L33" s="89">
        <v>383788</v>
      </c>
      <c r="M33" s="89"/>
      <c r="N33" s="96">
        <v>396459</v>
      </c>
    </row>
    <row r="34" spans="2:14" ht="21">
      <c r="B34" s="72" t="s">
        <v>121</v>
      </c>
      <c r="C34" s="86"/>
      <c r="E34" s="87">
        <v>4</v>
      </c>
      <c r="F34" s="88"/>
      <c r="G34" s="89">
        <v>241938</v>
      </c>
      <c r="H34" s="89"/>
      <c r="I34" s="96">
        <v>240642</v>
      </c>
      <c r="J34" s="89"/>
      <c r="K34" s="89"/>
      <c r="L34" s="89">
        <v>21197</v>
      </c>
      <c r="M34" s="89"/>
      <c r="N34" s="96">
        <v>22975</v>
      </c>
    </row>
    <row r="35" spans="1:14" ht="21">
      <c r="A35" s="77" t="s">
        <v>18</v>
      </c>
      <c r="G35" s="99">
        <f>SUM(G20:G34)</f>
        <v>73924111</v>
      </c>
      <c r="H35" s="96"/>
      <c r="I35" s="99">
        <f>SUM(I20:I34)</f>
        <v>66169984</v>
      </c>
      <c r="J35" s="89"/>
      <c r="K35" s="89"/>
      <c r="L35" s="99">
        <f>SUM(L20:L34)</f>
        <v>59812296</v>
      </c>
      <c r="M35" s="96"/>
      <c r="N35" s="99">
        <f>SUM(N20:N34)</f>
        <v>51356470</v>
      </c>
    </row>
    <row r="36" spans="1:14" ht="21.75" thickBot="1">
      <c r="A36" s="77" t="s">
        <v>3</v>
      </c>
      <c r="G36" s="100">
        <f>SUM(G19+G35)</f>
        <v>90374190</v>
      </c>
      <c r="H36" s="96"/>
      <c r="I36" s="100">
        <f>SUM(I19+I35)</f>
        <v>76399015</v>
      </c>
      <c r="J36" s="89"/>
      <c r="K36" s="89"/>
      <c r="L36" s="100">
        <f>SUM(L19+L35)</f>
        <v>65800026</v>
      </c>
      <c r="M36" s="96"/>
      <c r="N36" s="100">
        <f>SUM(N19+N35)</f>
        <v>55032635</v>
      </c>
    </row>
    <row r="37" spans="7:14" ht="19.5" customHeight="1" thickTop="1">
      <c r="G37" s="85"/>
      <c r="I37" s="85"/>
      <c r="J37" s="85"/>
      <c r="K37" s="85"/>
      <c r="L37" s="85"/>
      <c r="N37" s="85"/>
    </row>
    <row r="38" spans="1:14" ht="21">
      <c r="A38" s="72" t="s">
        <v>40</v>
      </c>
      <c r="G38" s="85"/>
      <c r="I38" s="85"/>
      <c r="J38" s="85"/>
      <c r="K38" s="85"/>
      <c r="L38" s="85"/>
      <c r="N38" s="85"/>
    </row>
    <row r="39" spans="7:14" ht="21">
      <c r="G39" s="85"/>
      <c r="I39" s="85"/>
      <c r="J39" s="85"/>
      <c r="K39" s="85"/>
      <c r="L39" s="85"/>
      <c r="N39" s="85"/>
    </row>
    <row r="40" spans="7:14" ht="21">
      <c r="G40" s="85"/>
      <c r="I40" s="85"/>
      <c r="J40" s="85"/>
      <c r="K40" s="85"/>
      <c r="L40" s="85"/>
      <c r="N40" s="85"/>
    </row>
    <row r="41" spans="7:14" ht="21">
      <c r="G41" s="85"/>
      <c r="I41" s="85"/>
      <c r="J41" s="85"/>
      <c r="K41" s="85"/>
      <c r="L41" s="85"/>
      <c r="N41" s="85"/>
    </row>
    <row r="42" spans="7:14" ht="21">
      <c r="G42" s="85"/>
      <c r="I42" s="85"/>
      <c r="J42" s="85"/>
      <c r="K42" s="85"/>
      <c r="L42" s="85"/>
      <c r="N42" s="85"/>
    </row>
    <row r="43" spans="7:14" ht="21">
      <c r="G43" s="85"/>
      <c r="I43" s="85"/>
      <c r="J43" s="85"/>
      <c r="K43" s="85"/>
      <c r="L43" s="85"/>
      <c r="N43" s="85"/>
    </row>
    <row r="44" spans="7:14" ht="21">
      <c r="G44" s="85"/>
      <c r="I44" s="85"/>
      <c r="J44" s="85"/>
      <c r="K44" s="85"/>
      <c r="L44" s="85"/>
      <c r="N44" s="85"/>
    </row>
    <row r="45" spans="1:14" s="154" customFormat="1" ht="23.25">
      <c r="A45" s="151"/>
      <c r="B45" s="151"/>
      <c r="C45" s="151"/>
      <c r="D45" s="152"/>
      <c r="E45" s="151"/>
      <c r="F45" s="151"/>
      <c r="G45" s="151"/>
      <c r="H45" s="151"/>
      <c r="I45" s="153"/>
      <c r="J45" s="151"/>
      <c r="K45" s="151"/>
      <c r="L45" s="151"/>
      <c r="M45" s="151"/>
      <c r="N45" s="151" t="s">
        <v>142</v>
      </c>
    </row>
    <row r="46" spans="1:14" ht="21">
      <c r="A46" s="71" t="s">
        <v>41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4" ht="21">
      <c r="A47" s="71" t="s">
        <v>154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4" ht="21">
      <c r="A48" s="74"/>
      <c r="B48" s="74"/>
      <c r="C48" s="74"/>
      <c r="D48" s="74"/>
      <c r="H48" s="75"/>
      <c r="I48" s="75"/>
      <c r="J48" s="75"/>
      <c r="K48" s="75"/>
      <c r="L48" s="75"/>
      <c r="M48" s="76"/>
      <c r="N48" s="112" t="s">
        <v>254</v>
      </c>
    </row>
    <row r="49" spans="7:15" s="77" customFormat="1" ht="21">
      <c r="G49" s="186" t="s">
        <v>33</v>
      </c>
      <c r="H49" s="186"/>
      <c r="I49" s="186"/>
      <c r="J49" s="186"/>
      <c r="K49" s="78"/>
      <c r="L49" s="186" t="s">
        <v>107</v>
      </c>
      <c r="M49" s="186"/>
      <c r="N49" s="186"/>
      <c r="O49" s="186"/>
    </row>
    <row r="50" spans="5:14" ht="21">
      <c r="E50" s="72"/>
      <c r="F50" s="72"/>
      <c r="G50" s="82" t="s">
        <v>239</v>
      </c>
      <c r="H50" s="82"/>
      <c r="I50" s="82" t="s">
        <v>239</v>
      </c>
      <c r="J50" s="85"/>
      <c r="K50" s="85"/>
      <c r="L50" s="82" t="s">
        <v>239</v>
      </c>
      <c r="M50" s="82"/>
      <c r="N50" s="82" t="s">
        <v>239</v>
      </c>
    </row>
    <row r="51" spans="5:14" ht="21">
      <c r="E51" s="79" t="s">
        <v>26</v>
      </c>
      <c r="F51" s="72"/>
      <c r="G51" s="180" t="s">
        <v>288</v>
      </c>
      <c r="H51" s="80"/>
      <c r="I51" s="145" t="s">
        <v>250</v>
      </c>
      <c r="J51" s="82"/>
      <c r="K51" s="82"/>
      <c r="L51" s="180" t="s">
        <v>288</v>
      </c>
      <c r="M51" s="80"/>
      <c r="N51" s="145" t="s">
        <v>250</v>
      </c>
    </row>
    <row r="52" spans="5:14" ht="21">
      <c r="E52" s="79"/>
      <c r="F52" s="72"/>
      <c r="G52" s="181" t="s">
        <v>255</v>
      </c>
      <c r="H52" s="80"/>
      <c r="I52" s="80" t="s">
        <v>257</v>
      </c>
      <c r="J52" s="82"/>
      <c r="K52" s="82"/>
      <c r="L52" s="181" t="s">
        <v>255</v>
      </c>
      <c r="M52" s="80"/>
      <c r="N52" s="80" t="s">
        <v>257</v>
      </c>
    </row>
    <row r="53" spans="5:14" ht="21">
      <c r="E53" s="79"/>
      <c r="F53" s="72"/>
      <c r="G53" s="80" t="s">
        <v>256</v>
      </c>
      <c r="H53" s="83"/>
      <c r="I53" s="80"/>
      <c r="J53" s="84"/>
      <c r="K53" s="84"/>
      <c r="L53" s="80" t="s">
        <v>256</v>
      </c>
      <c r="M53" s="83"/>
      <c r="N53" s="80"/>
    </row>
    <row r="54" spans="1:14" ht="21">
      <c r="A54" s="71" t="s">
        <v>4</v>
      </c>
      <c r="B54" s="101"/>
      <c r="C54" s="101"/>
      <c r="E54" s="92"/>
      <c r="H54" s="76"/>
      <c r="I54" s="76"/>
      <c r="J54" s="76"/>
      <c r="K54" s="76"/>
      <c r="L54" s="76"/>
      <c r="M54" s="76"/>
      <c r="N54" s="76"/>
    </row>
    <row r="55" spans="1:5" ht="21">
      <c r="A55" s="77" t="s">
        <v>5</v>
      </c>
      <c r="E55" s="92"/>
    </row>
    <row r="56" spans="1:5" ht="21">
      <c r="A56" s="72" t="s">
        <v>285</v>
      </c>
      <c r="E56" s="92"/>
    </row>
    <row r="57" spans="1:14" ht="21">
      <c r="A57" s="72" t="s">
        <v>220</v>
      </c>
      <c r="C57" s="86"/>
      <c r="D57" s="86"/>
      <c r="E57" s="87">
        <v>9</v>
      </c>
      <c r="F57" s="88"/>
      <c r="G57" s="89">
        <v>30798</v>
      </c>
      <c r="H57" s="89"/>
      <c r="I57" s="89">
        <v>18942</v>
      </c>
      <c r="J57" s="89"/>
      <c r="K57" s="89"/>
      <c r="L57" s="89">
        <v>0</v>
      </c>
      <c r="M57" s="89"/>
      <c r="N57" s="89">
        <v>0</v>
      </c>
    </row>
    <row r="58" spans="1:14" ht="21">
      <c r="A58" s="72" t="s">
        <v>199</v>
      </c>
      <c r="C58" s="86"/>
      <c r="D58" s="86"/>
      <c r="E58" s="87" t="s">
        <v>267</v>
      </c>
      <c r="F58" s="88"/>
      <c r="G58" s="89">
        <v>4171041</v>
      </c>
      <c r="H58" s="89"/>
      <c r="I58" s="89">
        <v>4020697</v>
      </c>
      <c r="J58" s="89"/>
      <c r="K58" s="89"/>
      <c r="L58" s="89">
        <v>937529</v>
      </c>
      <c r="M58" s="89"/>
      <c r="N58" s="89">
        <v>986903</v>
      </c>
    </row>
    <row r="59" spans="1:14" ht="21" customHeight="1">
      <c r="A59" s="72" t="s">
        <v>147</v>
      </c>
      <c r="C59" s="86"/>
      <c r="D59" s="86"/>
      <c r="E59" s="72"/>
      <c r="F59" s="72"/>
      <c r="G59" s="72"/>
      <c r="H59" s="72"/>
      <c r="I59" s="89"/>
      <c r="J59" s="182"/>
      <c r="K59" s="182"/>
      <c r="L59" s="182"/>
      <c r="M59" s="182"/>
      <c r="N59" s="89"/>
    </row>
    <row r="60" spans="1:14" ht="21">
      <c r="A60" s="72" t="s">
        <v>148</v>
      </c>
      <c r="C60" s="86"/>
      <c r="D60" s="86"/>
      <c r="E60" s="87">
        <v>11</v>
      </c>
      <c r="F60" s="88"/>
      <c r="G60" s="89">
        <v>1477828</v>
      </c>
      <c r="H60" s="89"/>
      <c r="I60" s="89">
        <v>999876</v>
      </c>
      <c r="J60" s="89"/>
      <c r="K60" s="89"/>
      <c r="L60" s="89">
        <v>1452711</v>
      </c>
      <c r="M60" s="89"/>
      <c r="N60" s="89">
        <v>928639</v>
      </c>
    </row>
    <row r="61" spans="1:14" ht="21">
      <c r="A61" s="72" t="s">
        <v>221</v>
      </c>
      <c r="C61" s="86"/>
      <c r="D61" s="86"/>
      <c r="E61" s="87"/>
      <c r="F61" s="88"/>
      <c r="G61" s="89"/>
      <c r="H61" s="89"/>
      <c r="I61" s="89"/>
      <c r="J61" s="89"/>
      <c r="K61" s="89"/>
      <c r="L61" s="89"/>
      <c r="M61" s="89"/>
      <c r="N61" s="89"/>
    </row>
    <row r="62" spans="1:14" ht="21">
      <c r="A62" s="72" t="s">
        <v>222</v>
      </c>
      <c r="C62" s="86"/>
      <c r="D62" s="86"/>
      <c r="E62" s="87">
        <v>12</v>
      </c>
      <c r="F62" s="88"/>
      <c r="G62" s="89">
        <v>62057</v>
      </c>
      <c r="H62" s="89"/>
      <c r="I62" s="89">
        <v>84092</v>
      </c>
      <c r="J62" s="89"/>
      <c r="K62" s="89"/>
      <c r="L62" s="89">
        <v>11187</v>
      </c>
      <c r="M62" s="89"/>
      <c r="N62" s="89">
        <v>11109</v>
      </c>
    </row>
    <row r="63" spans="1:14" ht="21">
      <c r="A63" s="72" t="s">
        <v>150</v>
      </c>
      <c r="C63" s="86"/>
      <c r="D63" s="86"/>
      <c r="E63" s="87">
        <v>13</v>
      </c>
      <c r="F63" s="88"/>
      <c r="G63" s="89">
        <v>2499609</v>
      </c>
      <c r="H63" s="89"/>
      <c r="I63" s="89">
        <v>2969455</v>
      </c>
      <c r="J63" s="89"/>
      <c r="K63" s="89"/>
      <c r="L63" s="89">
        <v>2499609</v>
      </c>
      <c r="M63" s="89"/>
      <c r="N63" s="89">
        <v>2969455</v>
      </c>
    </row>
    <row r="64" spans="1:14" ht="21">
      <c r="A64" s="72" t="s">
        <v>310</v>
      </c>
      <c r="C64" s="86"/>
      <c r="D64" s="86"/>
      <c r="E64" s="87"/>
      <c r="F64" s="88"/>
      <c r="G64" s="89">
        <v>71200</v>
      </c>
      <c r="H64" s="89"/>
      <c r="I64" s="89">
        <v>0</v>
      </c>
      <c r="J64" s="89"/>
      <c r="K64" s="89"/>
      <c r="L64" s="89">
        <v>0</v>
      </c>
      <c r="M64" s="89"/>
      <c r="N64" s="89">
        <v>0</v>
      </c>
    </row>
    <row r="65" spans="1:14" ht="21">
      <c r="A65" s="72" t="s">
        <v>95</v>
      </c>
      <c r="C65" s="86"/>
      <c r="D65" s="86"/>
      <c r="E65" s="87">
        <v>4</v>
      </c>
      <c r="F65" s="88"/>
      <c r="G65" s="89">
        <v>0</v>
      </c>
      <c r="H65" s="89"/>
      <c r="I65" s="89">
        <v>0</v>
      </c>
      <c r="J65" s="89"/>
      <c r="K65" s="89"/>
      <c r="L65" s="89">
        <v>4484955</v>
      </c>
      <c r="M65" s="89"/>
      <c r="N65" s="89">
        <v>2926437</v>
      </c>
    </row>
    <row r="66" spans="1:14" ht="21">
      <c r="A66" s="72" t="s">
        <v>155</v>
      </c>
      <c r="C66" s="86"/>
      <c r="D66" s="86"/>
      <c r="E66" s="87"/>
      <c r="F66" s="88"/>
      <c r="G66" s="89">
        <v>311966</v>
      </c>
      <c r="H66" s="89"/>
      <c r="I66" s="89">
        <v>473257</v>
      </c>
      <c r="J66" s="89"/>
      <c r="K66" s="89"/>
      <c r="L66" s="89">
        <v>38940</v>
      </c>
      <c r="M66" s="89"/>
      <c r="N66" s="89">
        <v>34281</v>
      </c>
    </row>
    <row r="67" spans="1:14" ht="21">
      <c r="A67" s="72" t="s">
        <v>44</v>
      </c>
      <c r="C67" s="86"/>
      <c r="D67" s="86"/>
      <c r="E67" s="87"/>
      <c r="F67" s="88"/>
      <c r="G67" s="89">
        <v>3968158</v>
      </c>
      <c r="H67" s="89"/>
      <c r="I67" s="89">
        <v>2483367</v>
      </c>
      <c r="J67" s="89"/>
      <c r="K67" s="89"/>
      <c r="L67" s="89">
        <v>884998</v>
      </c>
      <c r="M67" s="89"/>
      <c r="N67" s="89">
        <v>533891</v>
      </c>
    </row>
    <row r="68" spans="1:14" ht="21">
      <c r="A68" s="72" t="s">
        <v>6</v>
      </c>
      <c r="C68" s="86"/>
      <c r="D68" s="86"/>
      <c r="E68" s="87">
        <v>4</v>
      </c>
      <c r="F68" s="88"/>
      <c r="G68" s="94">
        <v>599153</v>
      </c>
      <c r="H68" s="89"/>
      <c r="I68" s="89">
        <v>711631</v>
      </c>
      <c r="J68" s="89"/>
      <c r="K68" s="89"/>
      <c r="L68" s="94">
        <v>167184</v>
      </c>
      <c r="M68" s="89"/>
      <c r="N68" s="89">
        <v>280994</v>
      </c>
    </row>
    <row r="69" spans="1:14" ht="21">
      <c r="A69" s="77" t="s">
        <v>7</v>
      </c>
      <c r="E69" s="92"/>
      <c r="G69" s="95">
        <f>SUM(G57:G68)</f>
        <v>13191810</v>
      </c>
      <c r="H69" s="96"/>
      <c r="I69" s="95">
        <f>SUM(I57:I68)</f>
        <v>11761317</v>
      </c>
      <c r="J69" s="89"/>
      <c r="K69" s="89"/>
      <c r="L69" s="95">
        <f>SUM(L57:L68)</f>
        <v>10477113</v>
      </c>
      <c r="M69" s="89"/>
      <c r="N69" s="95">
        <f>SUM(N57:N68)</f>
        <v>8671709</v>
      </c>
    </row>
    <row r="70" spans="1:14" ht="21">
      <c r="A70" s="77" t="s">
        <v>19</v>
      </c>
      <c r="E70" s="92"/>
      <c r="G70" s="96"/>
      <c r="H70" s="96"/>
      <c r="I70" s="96"/>
      <c r="J70" s="89"/>
      <c r="K70" s="89"/>
      <c r="L70" s="89"/>
      <c r="M70" s="89"/>
      <c r="N70" s="89"/>
    </row>
    <row r="71" spans="1:14" ht="21">
      <c r="A71" s="72" t="s">
        <v>143</v>
      </c>
      <c r="B71" s="86"/>
      <c r="D71" s="86"/>
      <c r="E71" s="72"/>
      <c r="F71" s="72"/>
      <c r="G71" s="72"/>
      <c r="H71" s="72"/>
      <c r="I71" s="182"/>
      <c r="J71" s="182"/>
      <c r="K71" s="182"/>
      <c r="L71" s="182"/>
      <c r="M71" s="182"/>
      <c r="N71" s="182"/>
    </row>
    <row r="72" spans="1:14" ht="21">
      <c r="A72" s="72" t="s">
        <v>144</v>
      </c>
      <c r="B72" s="86"/>
      <c r="D72" s="86"/>
      <c r="E72" s="87">
        <v>11</v>
      </c>
      <c r="F72" s="88"/>
      <c r="G72" s="89">
        <v>9566301</v>
      </c>
      <c r="H72" s="89"/>
      <c r="I72" s="89">
        <v>7563648</v>
      </c>
      <c r="J72" s="89"/>
      <c r="K72" s="89"/>
      <c r="L72" s="89">
        <v>9526741</v>
      </c>
      <c r="M72" s="89"/>
      <c r="N72" s="89">
        <v>7326343</v>
      </c>
    </row>
    <row r="73" spans="1:14" ht="21">
      <c r="A73" s="72" t="s">
        <v>145</v>
      </c>
      <c r="B73" s="86"/>
      <c r="D73" s="86"/>
      <c r="E73" s="87"/>
      <c r="F73" s="88"/>
      <c r="G73" s="89"/>
      <c r="H73" s="89"/>
      <c r="I73" s="89"/>
      <c r="J73" s="89"/>
      <c r="K73" s="89"/>
      <c r="L73" s="89"/>
      <c r="M73" s="89"/>
      <c r="N73" s="89"/>
    </row>
    <row r="74" spans="1:14" ht="21">
      <c r="A74" s="72" t="s">
        <v>144</v>
      </c>
      <c r="B74" s="86"/>
      <c r="D74" s="86"/>
      <c r="E74" s="87">
        <v>12</v>
      </c>
      <c r="F74" s="88"/>
      <c r="G74" s="89">
        <v>75873</v>
      </c>
      <c r="H74" s="89"/>
      <c r="I74" s="89">
        <v>75332</v>
      </c>
      <c r="J74" s="89"/>
      <c r="K74" s="89"/>
      <c r="L74" s="89">
        <v>16711</v>
      </c>
      <c r="M74" s="89"/>
      <c r="N74" s="89">
        <v>18368</v>
      </c>
    </row>
    <row r="75" spans="1:14" ht="21">
      <c r="A75" s="72" t="s">
        <v>151</v>
      </c>
      <c r="B75" s="86"/>
      <c r="D75" s="86"/>
      <c r="E75" s="87">
        <v>13</v>
      </c>
      <c r="F75" s="88"/>
      <c r="G75" s="89">
        <v>8591844</v>
      </c>
      <c r="H75" s="89"/>
      <c r="I75" s="89">
        <v>11089780</v>
      </c>
      <c r="J75" s="89"/>
      <c r="K75" s="89"/>
      <c r="L75" s="89">
        <v>8591844</v>
      </c>
      <c r="M75" s="89"/>
      <c r="N75" s="89">
        <v>11089780</v>
      </c>
    </row>
    <row r="76" spans="1:14" ht="21">
      <c r="A76" s="72" t="s">
        <v>312</v>
      </c>
      <c r="B76" s="86"/>
      <c r="D76" s="86"/>
      <c r="E76" s="87">
        <v>14</v>
      </c>
      <c r="F76" s="88"/>
      <c r="G76" s="89">
        <v>9249368</v>
      </c>
      <c r="H76" s="89"/>
      <c r="I76" s="89">
        <v>0</v>
      </c>
      <c r="J76" s="89"/>
      <c r="K76" s="89"/>
      <c r="L76" s="89">
        <v>9249368</v>
      </c>
      <c r="M76" s="89"/>
      <c r="N76" s="89">
        <v>0</v>
      </c>
    </row>
    <row r="77" spans="1:14" ht="21">
      <c r="A77" s="72" t="s">
        <v>156</v>
      </c>
      <c r="B77" s="86"/>
      <c r="D77" s="86"/>
      <c r="E77" s="87"/>
      <c r="F77" s="88"/>
      <c r="G77" s="89">
        <v>1329239</v>
      </c>
      <c r="H77" s="89"/>
      <c r="I77" s="89">
        <v>1202044</v>
      </c>
      <c r="J77" s="89"/>
      <c r="K77" s="89"/>
      <c r="L77" s="89">
        <v>254178</v>
      </c>
      <c r="M77" s="89"/>
      <c r="N77" s="89">
        <v>238375</v>
      </c>
    </row>
    <row r="78" spans="1:14" ht="21">
      <c r="A78" s="72" t="s">
        <v>45</v>
      </c>
      <c r="B78" s="86"/>
      <c r="D78" s="86"/>
      <c r="E78" s="87"/>
      <c r="F78" s="88"/>
      <c r="G78" s="89">
        <v>73865</v>
      </c>
      <c r="H78" s="89"/>
      <c r="I78" s="89">
        <v>96802</v>
      </c>
      <c r="J78" s="89"/>
      <c r="K78" s="89"/>
      <c r="L78" s="89">
        <v>31843</v>
      </c>
      <c r="M78" s="89"/>
      <c r="N78" s="89">
        <v>48572</v>
      </c>
    </row>
    <row r="79" spans="1:14" ht="21">
      <c r="A79" s="72" t="s">
        <v>240</v>
      </c>
      <c r="B79" s="86"/>
      <c r="D79" s="86"/>
      <c r="E79" s="87"/>
      <c r="F79" s="88"/>
      <c r="G79" s="89">
        <v>1593227</v>
      </c>
      <c r="H79" s="89"/>
      <c r="I79" s="89">
        <v>1393592</v>
      </c>
      <c r="J79" s="89"/>
      <c r="K79" s="89"/>
      <c r="L79" s="89">
        <v>184872</v>
      </c>
      <c r="M79" s="89"/>
      <c r="N79" s="89">
        <v>146832</v>
      </c>
    </row>
    <row r="80" spans="1:14" ht="21">
      <c r="A80" s="72" t="s">
        <v>46</v>
      </c>
      <c r="B80" s="86"/>
      <c r="D80" s="86"/>
      <c r="E80" s="87">
        <v>4</v>
      </c>
      <c r="F80" s="88"/>
      <c r="G80" s="89">
        <v>665708</v>
      </c>
      <c r="H80" s="89"/>
      <c r="I80" s="89">
        <v>572895</v>
      </c>
      <c r="J80" s="89"/>
      <c r="K80" s="89"/>
      <c r="L80" s="89">
        <v>174938</v>
      </c>
      <c r="M80" s="89"/>
      <c r="N80" s="89">
        <v>185395</v>
      </c>
    </row>
    <row r="81" spans="1:14" ht="21">
      <c r="A81" s="77" t="s">
        <v>54</v>
      </c>
      <c r="B81" s="77"/>
      <c r="E81" s="92"/>
      <c r="G81" s="95">
        <f>SUM(G72:G80)</f>
        <v>31145425</v>
      </c>
      <c r="H81" s="96"/>
      <c r="I81" s="95">
        <f>SUM(I72:I80)</f>
        <v>21994093</v>
      </c>
      <c r="J81" s="89"/>
      <c r="K81" s="89"/>
      <c r="L81" s="95">
        <f>SUM(L72:L80)</f>
        <v>28030495</v>
      </c>
      <c r="M81" s="96"/>
      <c r="N81" s="95">
        <f>SUM(N72:N80)</f>
        <v>19053665</v>
      </c>
    </row>
    <row r="82" spans="1:17" ht="21">
      <c r="A82" s="77" t="s">
        <v>8</v>
      </c>
      <c r="B82" s="77"/>
      <c r="E82" s="92"/>
      <c r="G82" s="95">
        <f>SUM(G69+G81)</f>
        <v>44337235</v>
      </c>
      <c r="H82" s="96"/>
      <c r="I82" s="95">
        <f>SUM(I69+I81)</f>
        <v>33755410</v>
      </c>
      <c r="J82" s="89"/>
      <c r="K82" s="89"/>
      <c r="L82" s="95">
        <f>SUM(L69+L81)</f>
        <v>38507608</v>
      </c>
      <c r="M82" s="96"/>
      <c r="N82" s="95">
        <f>SUM(N69+N81)</f>
        <v>27725374</v>
      </c>
      <c r="Q82" s="140"/>
    </row>
    <row r="83" spans="5:14" ht="21">
      <c r="E83" s="92"/>
      <c r="G83" s="85"/>
      <c r="I83" s="85"/>
      <c r="J83" s="85"/>
      <c r="K83" s="85"/>
      <c r="L83" s="85"/>
      <c r="N83" s="85"/>
    </row>
    <row r="84" spans="1:14" ht="21">
      <c r="A84" s="72" t="s">
        <v>40</v>
      </c>
      <c r="E84" s="92"/>
      <c r="G84" s="85"/>
      <c r="I84" s="85"/>
      <c r="J84" s="85"/>
      <c r="K84" s="85"/>
      <c r="L84" s="85"/>
      <c r="N84" s="85"/>
    </row>
    <row r="85" spans="5:14" ht="21">
      <c r="E85" s="92"/>
      <c r="G85" s="85"/>
      <c r="I85" s="85"/>
      <c r="J85" s="85"/>
      <c r="K85" s="85"/>
      <c r="L85" s="85"/>
      <c r="N85" s="85"/>
    </row>
    <row r="86" spans="5:14" ht="21">
      <c r="E86" s="92"/>
      <c r="G86" s="85"/>
      <c r="I86" s="85"/>
      <c r="J86" s="85"/>
      <c r="K86" s="85"/>
      <c r="L86" s="85"/>
      <c r="N86" s="85"/>
    </row>
    <row r="87" spans="5:14" ht="21">
      <c r="E87" s="92"/>
      <c r="G87" s="85"/>
      <c r="I87" s="85"/>
      <c r="J87" s="85"/>
      <c r="K87" s="85"/>
      <c r="L87" s="85"/>
      <c r="N87" s="85"/>
    </row>
    <row r="88" spans="5:14" ht="21">
      <c r="E88" s="92"/>
      <c r="G88" s="85"/>
      <c r="I88" s="85"/>
      <c r="J88" s="85"/>
      <c r="K88" s="85"/>
      <c r="L88" s="85"/>
      <c r="N88" s="85"/>
    </row>
    <row r="89" spans="5:14" ht="21">
      <c r="E89" s="92"/>
      <c r="G89" s="85"/>
      <c r="I89" s="85"/>
      <c r="J89" s="85"/>
      <c r="K89" s="85"/>
      <c r="L89" s="85"/>
      <c r="N89" s="85"/>
    </row>
    <row r="90" spans="5:14" s="152" customFormat="1" ht="23.25">
      <c r="E90" s="155"/>
      <c r="F90" s="156"/>
      <c r="G90" s="176"/>
      <c r="H90" s="157"/>
      <c r="I90" s="153"/>
      <c r="J90" s="153"/>
      <c r="K90" s="153"/>
      <c r="L90" s="157"/>
      <c r="M90" s="157"/>
      <c r="N90" s="153">
        <v>2</v>
      </c>
    </row>
    <row r="91" spans="1:14" ht="21">
      <c r="A91" s="71" t="s">
        <v>41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</row>
    <row r="92" spans="1:14" ht="21">
      <c r="A92" s="71" t="s">
        <v>154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</row>
    <row r="93" spans="1:14" ht="21">
      <c r="A93" s="74"/>
      <c r="B93" s="74"/>
      <c r="C93" s="74"/>
      <c r="D93" s="74"/>
      <c r="H93" s="75"/>
      <c r="I93" s="75"/>
      <c r="J93" s="75"/>
      <c r="K93" s="75"/>
      <c r="L93" s="75"/>
      <c r="M93" s="76"/>
      <c r="N93" s="112" t="s">
        <v>254</v>
      </c>
    </row>
    <row r="94" spans="7:15" s="77" customFormat="1" ht="21">
      <c r="G94" s="186" t="s">
        <v>33</v>
      </c>
      <c r="H94" s="186"/>
      <c r="I94" s="186"/>
      <c r="J94" s="186"/>
      <c r="K94" s="78"/>
      <c r="L94" s="186" t="s">
        <v>107</v>
      </c>
      <c r="M94" s="186"/>
      <c r="N94" s="186"/>
      <c r="O94" s="186"/>
    </row>
    <row r="95" spans="5:14" ht="21">
      <c r="E95" s="79"/>
      <c r="F95" s="72"/>
      <c r="G95" s="82" t="s">
        <v>239</v>
      </c>
      <c r="H95" s="82"/>
      <c r="I95" s="82" t="s">
        <v>239</v>
      </c>
      <c r="J95" s="85"/>
      <c r="K95" s="85"/>
      <c r="L95" s="82" t="s">
        <v>239</v>
      </c>
      <c r="M95" s="82"/>
      <c r="N95" s="82" t="s">
        <v>239</v>
      </c>
    </row>
    <row r="96" spans="5:14" ht="21">
      <c r="E96" s="79" t="s">
        <v>26</v>
      </c>
      <c r="F96" s="72"/>
      <c r="G96" s="180" t="s">
        <v>288</v>
      </c>
      <c r="H96" s="80"/>
      <c r="I96" s="145" t="s">
        <v>250</v>
      </c>
      <c r="J96" s="82"/>
      <c r="K96" s="82"/>
      <c r="L96" s="180" t="s">
        <v>288</v>
      </c>
      <c r="M96" s="80"/>
      <c r="N96" s="145" t="s">
        <v>250</v>
      </c>
    </row>
    <row r="97" spans="6:14" ht="21">
      <c r="F97" s="72"/>
      <c r="G97" s="181" t="s">
        <v>255</v>
      </c>
      <c r="H97" s="80"/>
      <c r="I97" s="80" t="s">
        <v>257</v>
      </c>
      <c r="J97" s="82"/>
      <c r="K97" s="82"/>
      <c r="L97" s="181" t="s">
        <v>255</v>
      </c>
      <c r="M97" s="80"/>
      <c r="N97" s="80" t="s">
        <v>257</v>
      </c>
    </row>
    <row r="98" spans="6:14" ht="21">
      <c r="F98" s="72"/>
      <c r="G98" s="80" t="s">
        <v>256</v>
      </c>
      <c r="H98" s="83"/>
      <c r="I98" s="80"/>
      <c r="J98" s="84"/>
      <c r="K98" s="84"/>
      <c r="L98" s="80" t="s">
        <v>256</v>
      </c>
      <c r="M98" s="83"/>
      <c r="N98" s="80"/>
    </row>
    <row r="99" spans="6:14" ht="21">
      <c r="F99" s="72"/>
      <c r="G99" s="80"/>
      <c r="H99" s="83"/>
      <c r="I99" s="80"/>
      <c r="J99" s="84"/>
      <c r="K99" s="84"/>
      <c r="L99" s="80"/>
      <c r="M99" s="83"/>
      <c r="N99" s="80"/>
    </row>
    <row r="100" spans="1:14" ht="21">
      <c r="A100" s="71" t="s">
        <v>146</v>
      </c>
      <c r="E100" s="79"/>
      <c r="F100" s="72"/>
      <c r="I100" s="85"/>
      <c r="J100" s="85"/>
      <c r="K100" s="85"/>
      <c r="L100" s="85"/>
      <c r="M100" s="85"/>
      <c r="N100" s="85"/>
    </row>
    <row r="101" spans="1:14" ht="21">
      <c r="A101" s="77" t="s">
        <v>9</v>
      </c>
      <c r="I101" s="85"/>
      <c r="J101" s="85"/>
      <c r="K101" s="85"/>
      <c r="L101" s="85"/>
      <c r="M101" s="85"/>
      <c r="N101" s="85"/>
    </row>
    <row r="102" spans="1:14" ht="21">
      <c r="A102" s="72" t="s">
        <v>10</v>
      </c>
      <c r="E102" s="92">
        <v>15</v>
      </c>
      <c r="I102" s="85"/>
      <c r="J102" s="85"/>
      <c r="K102" s="85"/>
      <c r="L102" s="85"/>
      <c r="M102" s="85"/>
      <c r="N102" s="85"/>
    </row>
    <row r="103" spans="1:14" ht="21">
      <c r="A103" s="72" t="s">
        <v>60</v>
      </c>
      <c r="B103" s="103"/>
      <c r="C103" s="103"/>
      <c r="E103" s="72"/>
      <c r="F103" s="88"/>
      <c r="G103" s="104"/>
      <c r="H103" s="104"/>
      <c r="I103" s="104"/>
      <c r="J103" s="104"/>
      <c r="K103" s="104"/>
      <c r="L103" s="104"/>
      <c r="M103" s="104"/>
      <c r="N103" s="104"/>
    </row>
    <row r="104" spans="2:14" ht="21">
      <c r="B104" s="72" t="s">
        <v>298</v>
      </c>
      <c r="C104" s="103"/>
      <c r="E104" s="72"/>
      <c r="F104" s="88"/>
      <c r="G104" s="104"/>
      <c r="H104" s="104"/>
      <c r="I104" s="104"/>
      <c r="J104" s="104"/>
      <c r="K104" s="104"/>
      <c r="L104" s="104"/>
      <c r="M104" s="104"/>
      <c r="N104" s="104"/>
    </row>
    <row r="105" spans="2:14" ht="21.75" thickBot="1">
      <c r="B105" s="72" t="s">
        <v>279</v>
      </c>
      <c r="C105" s="103"/>
      <c r="E105" s="92"/>
      <c r="F105" s="88"/>
      <c r="G105" s="173">
        <v>1649787</v>
      </c>
      <c r="H105" s="89"/>
      <c r="I105" s="173">
        <v>1700005</v>
      </c>
      <c r="J105" s="72"/>
      <c r="K105" s="89"/>
      <c r="L105" s="173">
        <v>1649787</v>
      </c>
      <c r="M105" s="89"/>
      <c r="N105" s="173">
        <v>1700005</v>
      </c>
    </row>
    <row r="106" spans="1:14" ht="21.75" thickTop="1">
      <c r="A106" s="72" t="s">
        <v>61</v>
      </c>
      <c r="B106" s="103"/>
      <c r="C106" s="103"/>
      <c r="E106" s="106"/>
      <c r="F106" s="88"/>
      <c r="G106" s="89"/>
      <c r="H106" s="89"/>
      <c r="I106" s="89"/>
      <c r="J106" s="89"/>
      <c r="K106" s="89"/>
      <c r="L106" s="89"/>
      <c r="M106" s="89"/>
      <c r="N106" s="89"/>
    </row>
    <row r="107" spans="2:14" ht="21">
      <c r="B107" s="72" t="s">
        <v>283</v>
      </c>
      <c r="C107" s="103"/>
      <c r="E107" s="106"/>
      <c r="F107" s="88"/>
      <c r="G107" s="89"/>
      <c r="H107" s="89"/>
      <c r="I107" s="89"/>
      <c r="J107" s="89"/>
      <c r="K107" s="89"/>
      <c r="L107" s="89"/>
      <c r="M107" s="89"/>
      <c r="N107" s="89"/>
    </row>
    <row r="108" spans="2:14" ht="21">
      <c r="B108" s="72" t="s">
        <v>284</v>
      </c>
      <c r="C108" s="103"/>
      <c r="E108" s="106"/>
      <c r="F108" s="88"/>
      <c r="G108" s="89">
        <f>'CE Thai'!D69</f>
        <v>1549096</v>
      </c>
      <c r="H108" s="89"/>
      <c r="I108" s="171">
        <v>1549096</v>
      </c>
      <c r="J108" s="89"/>
      <c r="K108" s="89"/>
      <c r="L108" s="89">
        <f>'CE Thai'!L105</f>
        <v>1549096</v>
      </c>
      <c r="M108" s="89"/>
      <c r="N108" s="171">
        <v>1549096</v>
      </c>
    </row>
    <row r="109" spans="1:14" ht="21">
      <c r="A109" s="72" t="s">
        <v>93</v>
      </c>
      <c r="B109" s="103"/>
      <c r="C109" s="103"/>
      <c r="E109" s="106"/>
      <c r="F109" s="88"/>
      <c r="G109" s="89"/>
      <c r="H109" s="89"/>
      <c r="I109" s="171"/>
      <c r="J109" s="89"/>
      <c r="K109" s="89"/>
      <c r="L109" s="89"/>
      <c r="M109" s="89"/>
      <c r="N109" s="171"/>
    </row>
    <row r="110" spans="2:14" ht="21">
      <c r="B110" s="72" t="s">
        <v>20</v>
      </c>
      <c r="C110" s="103"/>
      <c r="E110" s="106"/>
      <c r="F110" s="88"/>
      <c r="G110" s="89">
        <f>'CE Thai'!F69</f>
        <v>20481531</v>
      </c>
      <c r="H110" s="89"/>
      <c r="I110" s="171">
        <v>20481531</v>
      </c>
      <c r="J110" s="89"/>
      <c r="K110" s="89"/>
      <c r="L110" s="89">
        <f>'CE Thai'!N105</f>
        <v>20418607</v>
      </c>
      <c r="M110" s="89"/>
      <c r="N110" s="171">
        <v>20418607</v>
      </c>
    </row>
    <row r="111" spans="2:14" ht="21">
      <c r="B111" s="72" t="s">
        <v>79</v>
      </c>
      <c r="C111" s="103"/>
      <c r="E111" s="106"/>
      <c r="F111" s="88"/>
      <c r="G111" s="89">
        <f>'CE Thai'!H69</f>
        <v>305000</v>
      </c>
      <c r="H111" s="89"/>
      <c r="I111" s="171">
        <v>305000</v>
      </c>
      <c r="J111" s="89"/>
      <c r="K111" s="89"/>
      <c r="L111" s="89">
        <v>0</v>
      </c>
      <c r="M111" s="89"/>
      <c r="N111" s="89">
        <v>0</v>
      </c>
    </row>
    <row r="112" spans="1:14" ht="21">
      <c r="A112" s="72" t="s">
        <v>47</v>
      </c>
      <c r="C112" s="103"/>
      <c r="E112" s="106"/>
      <c r="F112" s="88"/>
      <c r="G112" s="96"/>
      <c r="H112" s="89"/>
      <c r="I112" s="171"/>
      <c r="J112" s="89"/>
      <c r="K112" s="89"/>
      <c r="L112" s="89"/>
      <c r="M112" s="89"/>
      <c r="N112" s="171"/>
    </row>
    <row r="113" spans="2:14" ht="21">
      <c r="B113" s="72" t="s">
        <v>62</v>
      </c>
      <c r="E113" s="106"/>
      <c r="F113" s="88"/>
      <c r="G113" s="89">
        <f>'CE Thai'!J69</f>
        <v>170000</v>
      </c>
      <c r="H113" s="89"/>
      <c r="I113" s="171">
        <v>170000</v>
      </c>
      <c r="J113" s="89"/>
      <c r="K113" s="89"/>
      <c r="L113" s="89">
        <f>'CE Thai'!P105</f>
        <v>170000</v>
      </c>
      <c r="M113" s="89"/>
      <c r="N113" s="171">
        <v>170000</v>
      </c>
    </row>
    <row r="114" spans="2:14" ht="21">
      <c r="B114" s="72" t="s">
        <v>21</v>
      </c>
      <c r="E114" s="72"/>
      <c r="F114" s="72"/>
      <c r="G114" s="89">
        <f>'CE Thai'!L69</f>
        <v>21172903</v>
      </c>
      <c r="H114" s="89"/>
      <c r="I114" s="171">
        <v>18686664</v>
      </c>
      <c r="J114" s="89"/>
      <c r="K114" s="89"/>
      <c r="L114" s="89">
        <f>'CE Thai'!R105</f>
        <v>3799493</v>
      </c>
      <c r="M114" s="89"/>
      <c r="N114" s="171">
        <v>4449793</v>
      </c>
    </row>
    <row r="115" spans="1:14" ht="21">
      <c r="A115" s="72" t="s">
        <v>157</v>
      </c>
      <c r="E115" s="72"/>
      <c r="F115" s="72"/>
      <c r="G115" s="94">
        <f>'CE Thai'!Z69</f>
        <v>237055</v>
      </c>
      <c r="H115" s="89"/>
      <c r="I115" s="172">
        <v>-511721</v>
      </c>
      <c r="J115" s="89"/>
      <c r="K115" s="89"/>
      <c r="L115" s="94">
        <f>'CE Thai'!Z105</f>
        <v>1355222</v>
      </c>
      <c r="M115" s="89"/>
      <c r="N115" s="172">
        <v>719765</v>
      </c>
    </row>
    <row r="116" spans="1:14" ht="21">
      <c r="A116" s="72" t="s">
        <v>181</v>
      </c>
      <c r="G116" s="96">
        <f>SUM(G108:G115)</f>
        <v>43915585</v>
      </c>
      <c r="H116" s="96"/>
      <c r="I116" s="96">
        <f>SUM(I108:I115)</f>
        <v>40680570</v>
      </c>
      <c r="J116" s="96"/>
      <c r="K116" s="96"/>
      <c r="L116" s="96">
        <f>SUM(L108:L115)</f>
        <v>27292418</v>
      </c>
      <c r="M116" s="96"/>
      <c r="N116" s="96">
        <f>SUM(N108:N115)</f>
        <v>27307261</v>
      </c>
    </row>
    <row r="117" spans="1:16" ht="21">
      <c r="A117" s="72" t="s">
        <v>158</v>
      </c>
      <c r="G117" s="94">
        <f>'CE Thai'!AD69</f>
        <v>2121370</v>
      </c>
      <c r="H117" s="96"/>
      <c r="I117" s="172">
        <v>1963035</v>
      </c>
      <c r="J117" s="96"/>
      <c r="K117" s="96"/>
      <c r="L117" s="94">
        <v>0</v>
      </c>
      <c r="M117" s="96"/>
      <c r="N117" s="94" t="s">
        <v>55</v>
      </c>
      <c r="O117" s="107"/>
      <c r="P117" s="107"/>
    </row>
    <row r="118" spans="1:18" ht="21">
      <c r="A118" s="77" t="s">
        <v>11</v>
      </c>
      <c r="B118" s="77"/>
      <c r="G118" s="96">
        <f>SUM(G116:G117)</f>
        <v>46036955</v>
      </c>
      <c r="H118" s="96"/>
      <c r="I118" s="96">
        <f>SUM(I116:I117)</f>
        <v>42643605</v>
      </c>
      <c r="J118" s="96"/>
      <c r="K118" s="96"/>
      <c r="L118" s="96">
        <f>SUM(L116:L117)</f>
        <v>27292418</v>
      </c>
      <c r="M118" s="96"/>
      <c r="N118" s="96">
        <f>SUM(N116:N117)</f>
        <v>27307261</v>
      </c>
      <c r="Q118" s="170"/>
      <c r="R118" s="170"/>
    </row>
    <row r="119" spans="1:21" ht="21.75" thickBot="1">
      <c r="A119" s="77" t="s">
        <v>12</v>
      </c>
      <c r="G119" s="100">
        <f>SUM(G118+G82)</f>
        <v>90374190</v>
      </c>
      <c r="H119" s="96"/>
      <c r="I119" s="100">
        <f>SUM(I118+I82)</f>
        <v>76399015</v>
      </c>
      <c r="J119" s="89"/>
      <c r="K119" s="89"/>
      <c r="L119" s="100">
        <f>SUM(L118+L82)</f>
        <v>65800026</v>
      </c>
      <c r="M119" s="96"/>
      <c r="N119" s="100">
        <f>SUM(N118+N82)</f>
        <v>55032635</v>
      </c>
      <c r="R119" s="170"/>
      <c r="S119" s="170"/>
      <c r="T119" s="170"/>
      <c r="U119" s="170"/>
    </row>
    <row r="120" spans="7:14" ht="21.75" thickTop="1">
      <c r="G120" s="108"/>
      <c r="H120" s="109"/>
      <c r="I120" s="108"/>
      <c r="J120" s="108"/>
      <c r="K120" s="108"/>
      <c r="L120" s="177"/>
      <c r="M120" s="109"/>
      <c r="N120" s="175"/>
    </row>
    <row r="121" spans="1:14" ht="21">
      <c r="A121" s="72" t="s">
        <v>40</v>
      </c>
      <c r="B121" s="110"/>
      <c r="C121" s="110"/>
      <c r="D121" s="78"/>
      <c r="G121" s="85"/>
      <c r="I121" s="85"/>
      <c r="J121" s="85"/>
      <c r="K121" s="85"/>
      <c r="L121" s="85"/>
      <c r="N121" s="85"/>
    </row>
    <row r="122" spans="1:14" ht="21">
      <c r="A122" s="110"/>
      <c r="B122" s="110"/>
      <c r="C122" s="110"/>
      <c r="D122" s="78"/>
      <c r="G122" s="85"/>
      <c r="I122" s="85"/>
      <c r="J122" s="85"/>
      <c r="K122" s="85"/>
      <c r="L122" s="85"/>
      <c r="N122" s="85"/>
    </row>
    <row r="123" spans="1:14" ht="21">
      <c r="A123" s="111"/>
      <c r="B123" s="111"/>
      <c r="C123" s="111"/>
      <c r="D123" s="111"/>
      <c r="G123" s="85"/>
      <c r="I123" s="85"/>
      <c r="J123" s="85"/>
      <c r="K123" s="85"/>
      <c r="L123" s="85"/>
      <c r="N123" s="85"/>
    </row>
    <row r="124" spans="1:14" ht="21">
      <c r="A124" s="110"/>
      <c r="B124" s="110"/>
      <c r="C124" s="110"/>
      <c r="D124" s="78"/>
      <c r="G124" s="85"/>
      <c r="I124" s="85"/>
      <c r="J124" s="85"/>
      <c r="K124" s="85"/>
      <c r="L124" s="85"/>
      <c r="N124" s="85"/>
    </row>
    <row r="125" spans="1:14" ht="21">
      <c r="A125" s="110"/>
      <c r="C125" s="110"/>
      <c r="D125" s="78"/>
      <c r="E125" s="101" t="s">
        <v>77</v>
      </c>
      <c r="G125" s="85"/>
      <c r="I125" s="85"/>
      <c r="J125" s="85"/>
      <c r="K125" s="85"/>
      <c r="L125" s="85"/>
      <c r="N125" s="85"/>
    </row>
    <row r="126" spans="1:14" ht="21">
      <c r="A126" s="111"/>
      <c r="B126" s="111"/>
      <c r="C126" s="111"/>
      <c r="D126" s="111"/>
      <c r="G126" s="85"/>
      <c r="I126" s="85"/>
      <c r="J126" s="85"/>
      <c r="K126" s="85"/>
      <c r="L126" s="85"/>
      <c r="N126" s="85"/>
    </row>
    <row r="127" spans="7:14" ht="21">
      <c r="G127" s="85"/>
      <c r="I127" s="85"/>
      <c r="J127" s="85"/>
      <c r="K127" s="85"/>
      <c r="L127" s="85"/>
      <c r="N127" s="85"/>
    </row>
    <row r="128" spans="7:14" ht="21">
      <c r="G128" s="85"/>
      <c r="I128" s="85"/>
      <c r="J128" s="85"/>
      <c r="K128" s="85"/>
      <c r="L128" s="85"/>
      <c r="N128" s="85"/>
    </row>
    <row r="129" spans="7:14" ht="21">
      <c r="G129" s="85"/>
      <c r="I129" s="85"/>
      <c r="J129" s="85"/>
      <c r="K129" s="85"/>
      <c r="L129" s="85"/>
      <c r="N129" s="85"/>
    </row>
    <row r="130" spans="7:14" ht="21">
      <c r="G130" s="85"/>
      <c r="I130" s="85"/>
      <c r="J130" s="85"/>
      <c r="K130" s="85"/>
      <c r="L130" s="85"/>
      <c r="N130" s="85"/>
    </row>
    <row r="131" spans="7:14" ht="21">
      <c r="G131" s="85"/>
      <c r="I131" s="85"/>
      <c r="J131" s="85"/>
      <c r="K131" s="85"/>
      <c r="L131" s="85"/>
      <c r="N131" s="85"/>
    </row>
    <row r="132" spans="7:14" ht="21">
      <c r="G132" s="85"/>
      <c r="I132" s="85"/>
      <c r="J132" s="85"/>
      <c r="K132" s="85"/>
      <c r="L132" s="85"/>
      <c r="N132" s="85"/>
    </row>
    <row r="133" spans="7:14" ht="21">
      <c r="G133" s="85"/>
      <c r="I133" s="85"/>
      <c r="J133" s="85"/>
      <c r="K133" s="85"/>
      <c r="L133" s="85"/>
      <c r="N133" s="85"/>
    </row>
    <row r="134" spans="7:14" ht="21">
      <c r="G134" s="85"/>
      <c r="I134" s="85"/>
      <c r="J134" s="85"/>
      <c r="K134" s="85"/>
      <c r="L134" s="85"/>
      <c r="N134" s="85"/>
    </row>
    <row r="135" spans="1:14" s="154" customFormat="1" ht="23.25">
      <c r="A135" s="151"/>
      <c r="B135" s="151"/>
      <c r="C135" s="151"/>
      <c r="D135" s="152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 t="s">
        <v>119</v>
      </c>
    </row>
    <row r="139" ht="21">
      <c r="N139" s="72"/>
    </row>
  </sheetData>
  <sheetProtection/>
  <mergeCells count="6">
    <mergeCell ref="G5:J5"/>
    <mergeCell ref="L5:O5"/>
    <mergeCell ref="G49:J49"/>
    <mergeCell ref="L49:O49"/>
    <mergeCell ref="G94:J94"/>
    <mergeCell ref="L94:O94"/>
  </mergeCells>
  <printOptions horizontalCentered="1"/>
  <pageMargins left="0.6" right="0.15748031496063" top="0.62" bottom="0.25" header="0.196850393700787" footer="0.18"/>
  <pageSetup firstPageNumber="3" useFirstPageNumber="1" horizontalDpi="600" verticalDpi="600" orientation="portrait" paperSize="9" scale="83" r:id="rId1"/>
  <rowBreaks count="2" manualBreakCount="2">
    <brk id="45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356"/>
  <sheetViews>
    <sheetView view="pageBreakPreview" zoomScale="95" zoomScaleSheetLayoutView="95" zoomScalePageLayoutView="0" workbookViewId="0" topLeftCell="A328">
      <selection activeCell="J341" sqref="J341"/>
    </sheetView>
  </sheetViews>
  <sheetFormatPr defaultColWidth="9.140625" defaultRowHeight="21.75"/>
  <cols>
    <col min="1" max="1" width="2.00390625" style="72" customWidth="1"/>
    <col min="2" max="3" width="2.7109375" style="72" customWidth="1"/>
    <col min="4" max="4" width="39.8515625" style="72" customWidth="1"/>
    <col min="5" max="5" width="8.421875" style="74" customWidth="1"/>
    <col min="6" max="6" width="0.42578125" style="74" customWidth="1"/>
    <col min="7" max="7" width="14.00390625" style="75" customWidth="1"/>
    <col min="8" max="8" width="1.1484375" style="78" customWidth="1"/>
    <col min="9" max="9" width="14.00390625" style="78" customWidth="1"/>
    <col min="10" max="10" width="1.1484375" style="78" customWidth="1"/>
    <col min="11" max="11" width="14.00390625" style="78" customWidth="1"/>
    <col min="12" max="12" width="1.1484375" style="78" customWidth="1"/>
    <col min="13" max="13" width="14.00390625" style="78" customWidth="1"/>
    <col min="14" max="14" width="0.85546875" style="72" customWidth="1"/>
    <col min="15" max="15" width="10.28125" style="72" bestFit="1" customWidth="1"/>
    <col min="16" max="16" width="19.8515625" style="72" customWidth="1"/>
    <col min="17" max="17" width="12.28125" style="72" customWidth="1"/>
    <col min="18" max="18" width="9.421875" style="72" bestFit="1" customWidth="1"/>
    <col min="19" max="16384" width="9.140625" style="72" customWidth="1"/>
  </cols>
  <sheetData>
    <row r="1" spans="1:13" ht="2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63" t="s">
        <v>258</v>
      </c>
    </row>
    <row r="2" spans="1:13" ht="21">
      <c r="A2" s="71" t="s">
        <v>41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112"/>
    </row>
    <row r="3" spans="1:13" ht="21">
      <c r="A3" s="71" t="s">
        <v>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21">
      <c r="A4" s="71" t="s">
        <v>289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3:13" ht="21">
      <c r="C5" s="113"/>
      <c r="D5" s="113"/>
      <c r="E5" s="113"/>
      <c r="F5" s="114"/>
      <c r="G5" s="113"/>
      <c r="H5" s="113"/>
      <c r="I5" s="113"/>
      <c r="J5" s="113"/>
      <c r="M5" s="112" t="s">
        <v>259</v>
      </c>
    </row>
    <row r="6" spans="7:14" s="77" customFormat="1" ht="21">
      <c r="G6" s="186" t="s">
        <v>33</v>
      </c>
      <c r="H6" s="186"/>
      <c r="I6" s="186"/>
      <c r="J6" s="85"/>
      <c r="K6" s="186" t="s">
        <v>107</v>
      </c>
      <c r="L6" s="186"/>
      <c r="M6" s="186"/>
      <c r="N6" s="186"/>
    </row>
    <row r="7" spans="5:13" ht="21">
      <c r="E7" s="79" t="s">
        <v>26</v>
      </c>
      <c r="F7" s="72"/>
      <c r="G7" s="115">
        <v>2557</v>
      </c>
      <c r="H7" s="102"/>
      <c r="I7" s="115">
        <v>2556</v>
      </c>
      <c r="J7" s="81"/>
      <c r="K7" s="115">
        <v>2557</v>
      </c>
      <c r="L7" s="102"/>
      <c r="M7" s="115">
        <v>2556</v>
      </c>
    </row>
    <row r="8" spans="5:13" ht="21">
      <c r="E8" s="79"/>
      <c r="F8" s="72"/>
      <c r="G8" s="102"/>
      <c r="H8" s="102"/>
      <c r="I8" s="80"/>
      <c r="J8" s="81"/>
      <c r="K8" s="102"/>
      <c r="L8" s="102"/>
      <c r="M8" s="80"/>
    </row>
    <row r="9" spans="1:9" ht="21">
      <c r="A9" s="77" t="s">
        <v>24</v>
      </c>
      <c r="I9" s="75"/>
    </row>
    <row r="10" spans="1:16" ht="21">
      <c r="A10" s="72" t="s">
        <v>133</v>
      </c>
      <c r="B10" s="86"/>
      <c r="C10" s="86"/>
      <c r="E10" s="87">
        <v>4</v>
      </c>
      <c r="F10" s="88"/>
      <c r="G10" s="89">
        <v>13831559</v>
      </c>
      <c r="H10" s="89"/>
      <c r="I10" s="89">
        <v>12961307</v>
      </c>
      <c r="J10" s="89"/>
      <c r="K10" s="89">
        <v>2961818</v>
      </c>
      <c r="L10" s="89"/>
      <c r="M10" s="89">
        <v>2804953</v>
      </c>
      <c r="N10" s="77"/>
      <c r="P10" s="184"/>
    </row>
    <row r="11" spans="1:13" ht="21">
      <c r="A11" s="72" t="s">
        <v>48</v>
      </c>
      <c r="B11" s="116"/>
      <c r="C11" s="116"/>
      <c r="E11" s="87">
        <v>4</v>
      </c>
      <c r="F11" s="88"/>
      <c r="G11" s="89"/>
      <c r="H11" s="89"/>
      <c r="I11" s="89"/>
      <c r="J11" s="89"/>
      <c r="K11" s="89"/>
      <c r="L11" s="89"/>
      <c r="M11" s="89"/>
    </row>
    <row r="12" spans="2:13" ht="21">
      <c r="B12" s="72" t="s">
        <v>179</v>
      </c>
      <c r="C12" s="86"/>
      <c r="E12" s="87"/>
      <c r="F12" s="88"/>
      <c r="G12" s="91">
        <v>424456</v>
      </c>
      <c r="H12" s="89"/>
      <c r="I12" s="91">
        <v>404802</v>
      </c>
      <c r="J12" s="89"/>
      <c r="K12" s="91">
        <v>12003</v>
      </c>
      <c r="L12" s="89"/>
      <c r="M12" s="91">
        <v>13397</v>
      </c>
    </row>
    <row r="13" spans="2:13" ht="21">
      <c r="B13" s="72" t="s">
        <v>49</v>
      </c>
      <c r="C13" s="86"/>
      <c r="E13" s="87"/>
      <c r="F13" s="88"/>
      <c r="G13" s="138">
        <v>10856</v>
      </c>
      <c r="H13" s="89"/>
      <c r="I13" s="138">
        <v>12774</v>
      </c>
      <c r="J13" s="89"/>
      <c r="K13" s="138">
        <v>69203</v>
      </c>
      <c r="L13" s="89"/>
      <c r="M13" s="138">
        <v>70009</v>
      </c>
    </row>
    <row r="14" spans="2:13" ht="21">
      <c r="B14" s="72" t="s">
        <v>112</v>
      </c>
      <c r="C14" s="86"/>
      <c r="E14" s="87" t="s">
        <v>268</v>
      </c>
      <c r="F14" s="88"/>
      <c r="G14" s="138">
        <v>1875</v>
      </c>
      <c r="H14" s="89"/>
      <c r="I14" s="138">
        <v>7298</v>
      </c>
      <c r="J14" s="89"/>
      <c r="K14" s="138">
        <v>124270</v>
      </c>
      <c r="L14" s="89"/>
      <c r="M14" s="138">
        <v>129342</v>
      </c>
    </row>
    <row r="15" spans="2:13" ht="21">
      <c r="B15" s="72" t="s">
        <v>50</v>
      </c>
      <c r="C15" s="86"/>
      <c r="E15" s="87"/>
      <c r="F15" s="88"/>
      <c r="G15" s="93">
        <v>224971</v>
      </c>
      <c r="H15" s="96"/>
      <c r="I15" s="93">
        <v>118455</v>
      </c>
      <c r="J15" s="96"/>
      <c r="K15" s="93">
        <v>278356</v>
      </c>
      <c r="L15" s="96"/>
      <c r="M15" s="93">
        <v>206182</v>
      </c>
    </row>
    <row r="16" spans="1:13" ht="21">
      <c r="A16" s="72" t="s">
        <v>51</v>
      </c>
      <c r="C16" s="86"/>
      <c r="E16" s="87"/>
      <c r="F16" s="88"/>
      <c r="G16" s="89">
        <f>SUM(G12:G15)</f>
        <v>662158</v>
      </c>
      <c r="H16" s="89"/>
      <c r="I16" s="89">
        <f>SUM(I12:I15)</f>
        <v>543329</v>
      </c>
      <c r="J16" s="89"/>
      <c r="K16" s="89">
        <f>SUM(K12:K15)</f>
        <v>483832</v>
      </c>
      <c r="L16" s="89"/>
      <c r="M16" s="89">
        <f>SUM(M12:M15)</f>
        <v>418930</v>
      </c>
    </row>
    <row r="17" spans="1:13" ht="21">
      <c r="A17" s="77" t="s">
        <v>14</v>
      </c>
      <c r="C17" s="86"/>
      <c r="E17" s="87"/>
      <c r="F17" s="88"/>
      <c r="G17" s="95">
        <f>SUM(G10:G16)-G16</f>
        <v>14493717</v>
      </c>
      <c r="H17" s="96"/>
      <c r="I17" s="95">
        <f>SUM(I10:I16)-I16</f>
        <v>13504636</v>
      </c>
      <c r="J17" s="96"/>
      <c r="K17" s="95">
        <f>SUM(K10:K16)-K16</f>
        <v>3445650</v>
      </c>
      <c r="L17" s="96"/>
      <c r="M17" s="95">
        <f>SUM(M10:M16)-M16</f>
        <v>3223883</v>
      </c>
    </row>
    <row r="18" spans="1:13" ht="21">
      <c r="A18" s="77" t="s">
        <v>25</v>
      </c>
      <c r="E18" s="92"/>
      <c r="G18" s="96"/>
      <c r="H18" s="96"/>
      <c r="I18" s="96"/>
      <c r="J18" s="96"/>
      <c r="K18" s="96"/>
      <c r="L18" s="96"/>
      <c r="M18" s="96"/>
    </row>
    <row r="19" spans="1:13" ht="21">
      <c r="A19" s="72" t="s">
        <v>187</v>
      </c>
      <c r="E19" s="92">
        <v>4</v>
      </c>
      <c r="G19" s="89">
        <v>9194589</v>
      </c>
      <c r="H19" s="89"/>
      <c r="I19" s="89">
        <v>8432865</v>
      </c>
      <c r="J19" s="89"/>
      <c r="K19" s="89">
        <v>1834773</v>
      </c>
      <c r="L19" s="89"/>
      <c r="M19" s="89">
        <v>1753982</v>
      </c>
    </row>
    <row r="20" spans="1:13" ht="21">
      <c r="A20" s="72" t="s">
        <v>122</v>
      </c>
      <c r="C20" s="86"/>
      <c r="D20" s="86"/>
      <c r="E20" s="87">
        <v>4</v>
      </c>
      <c r="F20" s="88"/>
      <c r="G20" s="89">
        <v>2983847</v>
      </c>
      <c r="H20" s="89"/>
      <c r="I20" s="89">
        <v>3077292</v>
      </c>
      <c r="J20" s="89"/>
      <c r="K20" s="89">
        <v>954465</v>
      </c>
      <c r="L20" s="89"/>
      <c r="M20" s="89">
        <v>952862</v>
      </c>
    </row>
    <row r="21" spans="1:13" ht="21">
      <c r="A21" s="77" t="s">
        <v>22</v>
      </c>
      <c r="E21" s="87"/>
      <c r="G21" s="95">
        <f>SUM(G19:G20)</f>
        <v>12178436</v>
      </c>
      <c r="H21" s="96"/>
      <c r="I21" s="95">
        <f>SUM(I19:I20)</f>
        <v>11510157</v>
      </c>
      <c r="J21" s="96"/>
      <c r="K21" s="95">
        <f>SUM(K19:K20)</f>
        <v>2789238</v>
      </c>
      <c r="L21" s="96"/>
      <c r="M21" s="95">
        <f>SUM(M19:M20)</f>
        <v>2706844</v>
      </c>
    </row>
    <row r="22" spans="1:13" ht="21">
      <c r="A22" s="77" t="s">
        <v>141</v>
      </c>
      <c r="E22" s="87"/>
      <c r="G22" s="72"/>
      <c r="H22" s="72"/>
      <c r="I22" s="72"/>
      <c r="J22" s="72"/>
      <c r="K22" s="72"/>
      <c r="L22" s="72"/>
      <c r="M22" s="72"/>
    </row>
    <row r="23" spans="1:13" ht="21">
      <c r="A23" s="77" t="s">
        <v>244</v>
      </c>
      <c r="E23" s="87"/>
      <c r="G23" s="89">
        <f>G17-G21</f>
        <v>2315281</v>
      </c>
      <c r="H23" s="96"/>
      <c r="I23" s="89">
        <f>I17-I21</f>
        <v>1994479</v>
      </c>
      <c r="J23" s="96"/>
      <c r="K23" s="89">
        <f>K17-K21</f>
        <v>656412</v>
      </c>
      <c r="L23" s="96"/>
      <c r="M23" s="89">
        <f>M17-M21</f>
        <v>517039</v>
      </c>
    </row>
    <row r="24" spans="1:13" s="107" customFormat="1" ht="21">
      <c r="A24" s="107" t="s">
        <v>116</v>
      </c>
      <c r="E24" s="127">
        <v>5</v>
      </c>
      <c r="F24" s="80"/>
      <c r="G24" s="139">
        <v>352629</v>
      </c>
      <c r="H24" s="89"/>
      <c r="I24" s="139">
        <v>239824</v>
      </c>
      <c r="J24" s="89"/>
      <c r="K24" s="139">
        <v>0</v>
      </c>
      <c r="L24" s="89"/>
      <c r="M24" s="139">
        <v>0</v>
      </c>
    </row>
    <row r="25" spans="1:13" s="107" customFormat="1" ht="21">
      <c r="A25" s="77" t="s">
        <v>245</v>
      </c>
      <c r="E25" s="117"/>
      <c r="F25" s="80"/>
      <c r="G25" s="89">
        <f>SUM(G23:G24)</f>
        <v>2667910</v>
      </c>
      <c r="H25" s="89"/>
      <c r="I25" s="89">
        <f>SUM(I23:I24)</f>
        <v>2234303</v>
      </c>
      <c r="J25" s="89"/>
      <c r="K25" s="89">
        <f>SUM(K23:K24)</f>
        <v>656412</v>
      </c>
      <c r="L25" s="89"/>
      <c r="M25" s="89">
        <f>SUM(M23:M24)</f>
        <v>517039</v>
      </c>
    </row>
    <row r="26" spans="1:13" ht="21">
      <c r="A26" s="72" t="s">
        <v>123</v>
      </c>
      <c r="E26" s="87">
        <v>4</v>
      </c>
      <c r="G26" s="94">
        <v>-227273</v>
      </c>
      <c r="H26" s="89"/>
      <c r="I26" s="94">
        <v>-247822</v>
      </c>
      <c r="J26" s="89"/>
      <c r="K26" s="94">
        <v>-241214</v>
      </c>
      <c r="L26" s="89"/>
      <c r="M26" s="94">
        <v>-261411</v>
      </c>
    </row>
    <row r="27" spans="1:13" ht="21">
      <c r="A27" s="77" t="s">
        <v>246</v>
      </c>
      <c r="E27" s="87"/>
      <c r="G27" s="96">
        <f>SUM(G25:G26)</f>
        <v>2440637</v>
      </c>
      <c r="H27" s="96"/>
      <c r="I27" s="96">
        <f>SUM(I25:I26)</f>
        <v>1986481</v>
      </c>
      <c r="J27" s="96"/>
      <c r="K27" s="96">
        <f>SUM(K25:K26)</f>
        <v>415198</v>
      </c>
      <c r="L27" s="96"/>
      <c r="M27" s="96">
        <f>SUM(M25:M26)</f>
        <v>255628</v>
      </c>
    </row>
    <row r="28" spans="1:13" ht="21">
      <c r="A28" s="72" t="s">
        <v>247</v>
      </c>
      <c r="E28" s="87">
        <v>17</v>
      </c>
      <c r="G28" s="96">
        <v>-457788</v>
      </c>
      <c r="H28" s="96"/>
      <c r="I28" s="96">
        <v>-358820</v>
      </c>
      <c r="J28" s="96"/>
      <c r="K28" s="96">
        <v>-63925</v>
      </c>
      <c r="L28" s="96"/>
      <c r="M28" s="96">
        <v>-25998</v>
      </c>
    </row>
    <row r="29" spans="1:13" ht="21.75" thickBot="1">
      <c r="A29" s="77" t="s">
        <v>260</v>
      </c>
      <c r="E29" s="87"/>
      <c r="G29" s="100">
        <f>SUM(G27:G28)</f>
        <v>1982849</v>
      </c>
      <c r="H29" s="89"/>
      <c r="I29" s="100">
        <f>SUM(I27:I28)</f>
        <v>1627661</v>
      </c>
      <c r="J29" s="89"/>
      <c r="K29" s="100">
        <f>SUM(K27:K28)</f>
        <v>351273</v>
      </c>
      <c r="L29" s="89"/>
      <c r="M29" s="100">
        <f>SUM(M27:M28)</f>
        <v>229630</v>
      </c>
    </row>
    <row r="30" spans="5:13" ht="21.75" thickTop="1">
      <c r="E30" s="87"/>
      <c r="G30" s="85"/>
      <c r="H30" s="85"/>
      <c r="I30" s="85"/>
      <c r="J30" s="85"/>
      <c r="K30" s="85"/>
      <c r="L30" s="85"/>
      <c r="M30" s="85"/>
    </row>
    <row r="31" spans="1:13" ht="21">
      <c r="A31" s="77" t="s">
        <v>188</v>
      </c>
      <c r="G31" s="96"/>
      <c r="H31" s="96"/>
      <c r="I31" s="96"/>
      <c r="J31" s="96"/>
      <c r="K31" s="96"/>
      <c r="L31" s="89"/>
      <c r="M31" s="89"/>
    </row>
    <row r="32" spans="1:13" ht="21.75" thickBot="1">
      <c r="A32" s="72" t="s">
        <v>182</v>
      </c>
      <c r="G32" s="89">
        <f>+G29-G33</f>
        <v>1927900</v>
      </c>
      <c r="H32" s="89"/>
      <c r="I32" s="89">
        <f>+I29-I33</f>
        <v>1549082</v>
      </c>
      <c r="J32" s="96"/>
      <c r="K32" s="105">
        <f>K29</f>
        <v>351273</v>
      </c>
      <c r="L32" s="96"/>
      <c r="M32" s="105">
        <f>M29</f>
        <v>229630</v>
      </c>
    </row>
    <row r="33" spans="1:13" ht="21.75" thickTop="1">
      <c r="A33" s="72" t="s">
        <v>159</v>
      </c>
      <c r="G33" s="94">
        <v>54949</v>
      </c>
      <c r="H33" s="89"/>
      <c r="I33" s="172">
        <v>78579</v>
      </c>
      <c r="J33" s="96"/>
      <c r="K33" s="179"/>
      <c r="L33" s="96"/>
      <c r="M33" s="96"/>
    </row>
    <row r="34" spans="7:13" ht="21.75" thickBot="1">
      <c r="G34" s="168">
        <f>SUM(G32:G33)</f>
        <v>1982849</v>
      </c>
      <c r="H34" s="89"/>
      <c r="I34" s="168">
        <f>SUM(I32:I33)</f>
        <v>1627661</v>
      </c>
      <c r="J34" s="96"/>
      <c r="K34" s="146"/>
      <c r="L34" s="96"/>
      <c r="M34" s="96"/>
    </row>
    <row r="35" spans="7:13" ht="21.75" thickTop="1">
      <c r="G35" s="146"/>
      <c r="H35" s="89"/>
      <c r="I35" s="146"/>
      <c r="J35" s="96"/>
      <c r="K35" s="146"/>
      <c r="L35" s="96"/>
      <c r="M35" s="96"/>
    </row>
    <row r="36" spans="1:7" ht="21">
      <c r="A36" s="77" t="s">
        <v>197</v>
      </c>
      <c r="B36" s="77"/>
      <c r="E36" s="92">
        <v>18</v>
      </c>
      <c r="G36" s="78"/>
    </row>
    <row r="37" spans="1:13" ht="21.75" thickBot="1">
      <c r="A37" s="72" t="s">
        <v>287</v>
      </c>
      <c r="E37" s="92"/>
      <c r="G37" s="147">
        <f>G32*1000/G39</f>
        <v>0.12445325729381977</v>
      </c>
      <c r="H37" s="148"/>
      <c r="I37" s="147">
        <f>I32*1000/I39</f>
        <v>0.10023443632437293</v>
      </c>
      <c r="J37" s="148"/>
      <c r="K37" s="147">
        <f>K32*1000/K39</f>
        <v>0.02267600448642147</v>
      </c>
      <c r="L37" s="148"/>
      <c r="M37" s="147">
        <f>M32*1000/M39</f>
        <v>0.014858370062505247</v>
      </c>
    </row>
    <row r="38" spans="5:13" ht="21.75" thickTop="1">
      <c r="E38" s="87"/>
      <c r="G38" s="85"/>
      <c r="H38" s="85"/>
      <c r="I38" s="85"/>
      <c r="J38" s="85"/>
      <c r="K38" s="85"/>
      <c r="L38" s="85"/>
      <c r="M38" s="85"/>
    </row>
    <row r="39" spans="1:14" s="107" customFormat="1" ht="21.75" thickBot="1">
      <c r="A39" s="107" t="s">
        <v>39</v>
      </c>
      <c r="E39" s="87"/>
      <c r="F39" s="80"/>
      <c r="G39" s="105">
        <v>15490956540</v>
      </c>
      <c r="H39" s="89"/>
      <c r="I39" s="105">
        <v>15454588830</v>
      </c>
      <c r="J39" s="89"/>
      <c r="K39" s="105">
        <v>15490956540</v>
      </c>
      <c r="L39" s="89"/>
      <c r="M39" s="105">
        <v>15454588830</v>
      </c>
      <c r="N39" s="72"/>
    </row>
    <row r="40" spans="5:14" s="107" customFormat="1" ht="21.75" thickTop="1">
      <c r="E40" s="87"/>
      <c r="F40" s="80"/>
      <c r="G40" s="89"/>
      <c r="H40" s="89"/>
      <c r="I40" s="89"/>
      <c r="J40" s="89"/>
      <c r="K40" s="89"/>
      <c r="L40" s="89"/>
      <c r="M40" s="89"/>
      <c r="N40" s="72"/>
    </row>
    <row r="41" spans="1:14" s="107" customFormat="1" ht="21">
      <c r="A41" s="72" t="s">
        <v>40</v>
      </c>
      <c r="E41" s="87"/>
      <c r="F41" s="80"/>
      <c r="G41" s="89"/>
      <c r="H41" s="89"/>
      <c r="I41" s="89"/>
      <c r="J41" s="89"/>
      <c r="K41" s="89"/>
      <c r="L41" s="89"/>
      <c r="M41" s="89"/>
      <c r="N41" s="72"/>
    </row>
    <row r="42" spans="1:14" s="107" customFormat="1" ht="21">
      <c r="A42" s="72"/>
      <c r="E42" s="87"/>
      <c r="F42" s="80"/>
      <c r="G42" s="89"/>
      <c r="H42" s="89"/>
      <c r="I42" s="89"/>
      <c r="J42" s="89"/>
      <c r="K42" s="89"/>
      <c r="L42" s="89"/>
      <c r="M42" s="89"/>
      <c r="N42" s="72"/>
    </row>
    <row r="43" spans="1:14" s="107" customFormat="1" ht="21">
      <c r="A43" s="72"/>
      <c r="E43" s="87"/>
      <c r="F43" s="80"/>
      <c r="G43" s="89"/>
      <c r="H43" s="89"/>
      <c r="I43" s="89"/>
      <c r="J43" s="89"/>
      <c r="K43" s="89"/>
      <c r="L43" s="89"/>
      <c r="M43" s="89"/>
      <c r="N43" s="72"/>
    </row>
    <row r="44" spans="1:14" s="107" customFormat="1" ht="15" customHeight="1">
      <c r="A44" s="72"/>
      <c r="E44" s="87"/>
      <c r="F44" s="80"/>
      <c r="G44" s="89"/>
      <c r="H44" s="89"/>
      <c r="I44" s="89"/>
      <c r="J44" s="89"/>
      <c r="K44" s="89"/>
      <c r="L44" s="89"/>
      <c r="M44" s="89"/>
      <c r="N44" s="72"/>
    </row>
    <row r="45" spans="1:14" s="107" customFormat="1" ht="15" customHeight="1">
      <c r="A45" s="72"/>
      <c r="E45" s="87"/>
      <c r="F45" s="80"/>
      <c r="G45" s="89"/>
      <c r="H45" s="89"/>
      <c r="I45" s="89"/>
      <c r="J45" s="89"/>
      <c r="K45" s="89"/>
      <c r="L45" s="89"/>
      <c r="M45" s="89"/>
      <c r="N45" s="72"/>
    </row>
    <row r="46" spans="2:13" s="154" customFormat="1" ht="23.25">
      <c r="B46" s="152"/>
      <c r="C46" s="152"/>
      <c r="D46" s="152"/>
      <c r="E46" s="155"/>
      <c r="F46" s="156"/>
      <c r="G46" s="158"/>
      <c r="H46" s="158"/>
      <c r="I46" s="158"/>
      <c r="J46" s="158"/>
      <c r="K46" s="158"/>
      <c r="L46" s="158"/>
      <c r="M46" s="151" t="s">
        <v>252</v>
      </c>
    </row>
    <row r="47" spans="1:13" ht="2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163" t="s">
        <v>258</v>
      </c>
    </row>
    <row r="48" spans="1:13" ht="21">
      <c r="A48" s="71" t="s">
        <v>41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21">
      <c r="A49" s="71" t="s">
        <v>160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 ht="21">
      <c r="A50" s="71" t="s">
        <v>289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3:13" ht="21">
      <c r="C51" s="75"/>
      <c r="D51" s="75"/>
      <c r="E51" s="75"/>
      <c r="H51" s="75"/>
      <c r="I51" s="75"/>
      <c r="J51" s="75"/>
      <c r="M51" s="112" t="s">
        <v>254</v>
      </c>
    </row>
    <row r="52" spans="7:14" s="77" customFormat="1" ht="21">
      <c r="G52" s="186" t="s">
        <v>33</v>
      </c>
      <c r="H52" s="186"/>
      <c r="I52" s="186"/>
      <c r="J52" s="85"/>
      <c r="K52" s="186" t="s">
        <v>107</v>
      </c>
      <c r="L52" s="186"/>
      <c r="M52" s="186"/>
      <c r="N52" s="186"/>
    </row>
    <row r="53" spans="5:13" ht="21">
      <c r="E53" s="79"/>
      <c r="F53" s="72"/>
      <c r="G53" s="115">
        <v>2557</v>
      </c>
      <c r="H53" s="102"/>
      <c r="I53" s="115">
        <v>2556</v>
      </c>
      <c r="J53" s="81"/>
      <c r="K53" s="115">
        <v>2557</v>
      </c>
      <c r="L53" s="102"/>
      <c r="M53" s="115">
        <v>2556</v>
      </c>
    </row>
    <row r="54" spans="5:13" ht="21">
      <c r="E54" s="79"/>
      <c r="F54" s="72"/>
      <c r="G54" s="102"/>
      <c r="H54" s="102"/>
      <c r="I54" s="80"/>
      <c r="J54" s="81"/>
      <c r="K54" s="102"/>
      <c r="L54" s="102"/>
      <c r="M54" s="80"/>
    </row>
    <row r="55" spans="5:13" ht="21">
      <c r="E55" s="79"/>
      <c r="F55" s="72"/>
      <c r="G55" s="102"/>
      <c r="H55" s="102"/>
      <c r="I55" s="80"/>
      <c r="J55" s="81"/>
      <c r="K55" s="102"/>
      <c r="L55" s="102"/>
      <c r="M55" s="80"/>
    </row>
    <row r="56" spans="1:13" s="78" customFormat="1" ht="21">
      <c r="A56" s="118" t="s">
        <v>260</v>
      </c>
      <c r="C56" s="119"/>
      <c r="D56" s="120"/>
      <c r="E56" s="121"/>
      <c r="F56" s="122"/>
      <c r="G56" s="165">
        <f>G29</f>
        <v>1982849</v>
      </c>
      <c r="H56" s="123"/>
      <c r="I56" s="165">
        <f>I29</f>
        <v>1627661</v>
      </c>
      <c r="J56" s="124"/>
      <c r="K56" s="165">
        <f>K29</f>
        <v>351273</v>
      </c>
      <c r="M56" s="165">
        <f>M29</f>
        <v>229630</v>
      </c>
    </row>
    <row r="57" spans="1:13" s="78" customFormat="1" ht="21">
      <c r="A57" s="118"/>
      <c r="C57" s="119"/>
      <c r="D57" s="120"/>
      <c r="E57" s="121"/>
      <c r="F57" s="122"/>
      <c r="G57" s="125"/>
      <c r="H57" s="123"/>
      <c r="I57" s="125"/>
      <c r="J57" s="124"/>
      <c r="K57" s="125"/>
      <c r="M57" s="125"/>
    </row>
    <row r="58" spans="1:13" s="78" customFormat="1" ht="21">
      <c r="A58" s="118" t="s">
        <v>161</v>
      </c>
      <c r="C58" s="119"/>
      <c r="D58" s="120"/>
      <c r="E58" s="121"/>
      <c r="F58" s="122"/>
      <c r="G58" s="125"/>
      <c r="H58" s="123"/>
      <c r="I58" s="125"/>
      <c r="J58" s="124"/>
      <c r="K58" s="125"/>
      <c r="M58" s="125"/>
    </row>
    <row r="59" spans="1:13" s="78" customFormat="1" ht="21">
      <c r="A59" s="126" t="s">
        <v>302</v>
      </c>
      <c r="C59" s="119"/>
      <c r="D59" s="120"/>
      <c r="E59" s="121"/>
      <c r="F59" s="122"/>
      <c r="G59" s="125">
        <v>54883</v>
      </c>
      <c r="H59" s="123"/>
      <c r="I59" s="125">
        <v>-40099</v>
      </c>
      <c r="J59" s="124"/>
      <c r="K59" s="125">
        <v>58123</v>
      </c>
      <c r="M59" s="125">
        <v>-40152</v>
      </c>
    </row>
    <row r="60" spans="1:13" s="78" customFormat="1" ht="21">
      <c r="A60" s="126" t="s">
        <v>223</v>
      </c>
      <c r="C60" s="119"/>
      <c r="D60" s="120"/>
      <c r="E60" s="121"/>
      <c r="F60" s="122"/>
      <c r="G60" s="125"/>
      <c r="H60" s="123"/>
      <c r="I60" s="125"/>
      <c r="J60" s="124"/>
      <c r="K60" s="125"/>
      <c r="M60" s="125"/>
    </row>
    <row r="61" spans="1:13" s="78" customFormat="1" ht="21">
      <c r="A61" s="126" t="s">
        <v>224</v>
      </c>
      <c r="C61" s="119"/>
      <c r="D61" s="120"/>
      <c r="E61" s="87"/>
      <c r="F61" s="122"/>
      <c r="G61" s="125">
        <v>3477</v>
      </c>
      <c r="H61" s="123"/>
      <c r="I61" s="125">
        <v>43299</v>
      </c>
      <c r="J61" s="124"/>
      <c r="K61" s="125">
        <v>0</v>
      </c>
      <c r="M61" s="125">
        <v>0</v>
      </c>
    </row>
    <row r="62" spans="1:13" s="78" customFormat="1" ht="21">
      <c r="A62" s="126" t="s">
        <v>294</v>
      </c>
      <c r="C62" s="119"/>
      <c r="D62" s="120"/>
      <c r="E62" s="87"/>
      <c r="F62" s="122"/>
      <c r="G62" s="125">
        <f>-G63</f>
        <v>-77173</v>
      </c>
      <c r="H62" s="123"/>
      <c r="I62" s="125">
        <v>-30498</v>
      </c>
      <c r="J62" s="124"/>
      <c r="K62" s="125">
        <f>-K63</f>
        <v>-77173</v>
      </c>
      <c r="M62" s="125">
        <v>-38940</v>
      </c>
    </row>
    <row r="63" spans="1:13" s="78" customFormat="1" ht="21">
      <c r="A63" s="126" t="s">
        <v>295</v>
      </c>
      <c r="C63" s="119"/>
      <c r="D63" s="120"/>
      <c r="E63" s="87"/>
      <c r="F63" s="122"/>
      <c r="G63" s="125">
        <f>K63</f>
        <v>77173</v>
      </c>
      <c r="H63" s="123"/>
      <c r="I63" s="125">
        <v>0</v>
      </c>
      <c r="J63" s="124"/>
      <c r="K63" s="125">
        <v>77173</v>
      </c>
      <c r="M63" s="125">
        <v>13671</v>
      </c>
    </row>
    <row r="64" spans="1:13" s="78" customFormat="1" ht="21">
      <c r="A64" s="126" t="s">
        <v>176</v>
      </c>
      <c r="C64" s="119"/>
      <c r="D64" s="120"/>
      <c r="E64" s="121"/>
      <c r="F64" s="122"/>
      <c r="G64" s="125">
        <v>24376</v>
      </c>
      <c r="H64" s="123"/>
      <c r="I64" s="125">
        <v>-61270</v>
      </c>
      <c r="J64" s="124"/>
      <c r="K64" s="125">
        <v>0</v>
      </c>
      <c r="M64" s="125">
        <v>0</v>
      </c>
    </row>
    <row r="65" spans="1:13" s="78" customFormat="1" ht="21">
      <c r="A65" s="118" t="s">
        <v>262</v>
      </c>
      <c r="C65" s="119"/>
      <c r="D65" s="120"/>
      <c r="E65" s="121"/>
      <c r="F65" s="122"/>
      <c r="G65" s="166">
        <f>SUM(G59:G64)</f>
        <v>82736</v>
      </c>
      <c r="H65" s="123"/>
      <c r="I65" s="166">
        <f>SUM(I59:I64)</f>
        <v>-88568</v>
      </c>
      <c r="J65" s="124"/>
      <c r="K65" s="166">
        <f>SUM(K59:K64)</f>
        <v>58123</v>
      </c>
      <c r="M65" s="166">
        <f>SUM(M59:M64)</f>
        <v>-65421</v>
      </c>
    </row>
    <row r="66" spans="1:13" s="78" customFormat="1" ht="21">
      <c r="A66" s="118"/>
      <c r="C66" s="119"/>
      <c r="D66" s="120"/>
      <c r="E66" s="121"/>
      <c r="F66" s="122"/>
      <c r="G66" s="125"/>
      <c r="H66" s="123"/>
      <c r="I66" s="125"/>
      <c r="J66" s="124"/>
      <c r="K66" s="125"/>
      <c r="M66" s="125"/>
    </row>
    <row r="67" spans="1:13" s="78" customFormat="1" ht="21.75" thickBot="1">
      <c r="A67" s="118" t="s">
        <v>263</v>
      </c>
      <c r="C67" s="119"/>
      <c r="D67" s="120"/>
      <c r="E67" s="121"/>
      <c r="F67" s="122"/>
      <c r="G67" s="167">
        <f>G56+G65</f>
        <v>2065585</v>
      </c>
      <c r="H67" s="123"/>
      <c r="I67" s="167">
        <f>I56+I65</f>
        <v>1539093</v>
      </c>
      <c r="J67" s="124"/>
      <c r="K67" s="167">
        <f>K56+K65</f>
        <v>409396</v>
      </c>
      <c r="M67" s="167">
        <f>M56+M65</f>
        <v>164209</v>
      </c>
    </row>
    <row r="68" spans="1:13" s="78" customFormat="1" ht="21.75" thickTop="1">
      <c r="A68" s="118"/>
      <c r="C68" s="119"/>
      <c r="D68" s="120"/>
      <c r="E68" s="121"/>
      <c r="F68" s="122"/>
      <c r="G68" s="125"/>
      <c r="H68" s="123"/>
      <c r="I68" s="125"/>
      <c r="J68" s="124"/>
      <c r="K68" s="125"/>
      <c r="M68" s="125"/>
    </row>
    <row r="69" spans="1:13" s="78" customFormat="1" ht="21">
      <c r="A69" s="118" t="s">
        <v>162</v>
      </c>
      <c r="C69" s="119"/>
      <c r="D69" s="120"/>
      <c r="E69" s="121"/>
      <c r="F69" s="122"/>
      <c r="G69" s="125"/>
      <c r="H69" s="123"/>
      <c r="I69" s="125"/>
      <c r="J69" s="124"/>
      <c r="K69" s="125"/>
      <c r="M69" s="125"/>
    </row>
    <row r="70" spans="1:13" s="78" customFormat="1" ht="21.75" thickBot="1">
      <c r="A70" s="128" t="str">
        <f>A32</f>
        <v>ส่วนที่เป็นของผู้ถือหุ้นของบริษัทฯ</v>
      </c>
      <c r="C70" s="119"/>
      <c r="D70" s="120"/>
      <c r="E70" s="121"/>
      <c r="F70" s="122"/>
      <c r="G70" s="125">
        <f>G72-G71</f>
        <v>2010942</v>
      </c>
      <c r="H70" s="123"/>
      <c r="I70" s="125">
        <f>I72-I71</f>
        <v>1460065</v>
      </c>
      <c r="J70" s="124"/>
      <c r="K70" s="105">
        <f>K67</f>
        <v>409396</v>
      </c>
      <c r="L70" s="96"/>
      <c r="M70" s="105">
        <f>M67</f>
        <v>164209</v>
      </c>
    </row>
    <row r="71" spans="1:13" s="78" customFormat="1" ht="21.75" thickTop="1">
      <c r="A71" s="128" t="str">
        <f>A33</f>
        <v>ส่วนที่เป็นของผู้มีส่วนได้เสียที่ไม่มีอำนาจควบคุมของบริษัทย่อย</v>
      </c>
      <c r="C71" s="119"/>
      <c r="D71" s="120"/>
      <c r="E71" s="121"/>
      <c r="F71" s="122"/>
      <c r="G71" s="165">
        <v>54643</v>
      </c>
      <c r="H71" s="123"/>
      <c r="I71" s="165">
        <v>79028</v>
      </c>
      <c r="J71" s="124"/>
      <c r="K71" s="96"/>
      <c r="L71" s="96"/>
      <c r="M71" s="96"/>
    </row>
    <row r="72" spans="1:13" s="78" customFormat="1" ht="21.75" thickBot="1">
      <c r="A72" s="118"/>
      <c r="C72" s="119"/>
      <c r="D72" s="120"/>
      <c r="E72" s="121"/>
      <c r="F72" s="122"/>
      <c r="G72" s="169">
        <f>G67</f>
        <v>2065585</v>
      </c>
      <c r="H72" s="123"/>
      <c r="I72" s="169">
        <f>I67</f>
        <v>1539093</v>
      </c>
      <c r="J72" s="124"/>
      <c r="K72" s="96"/>
      <c r="L72" s="96"/>
      <c r="M72" s="96"/>
    </row>
    <row r="73" spans="1:13" s="78" customFormat="1" ht="21.75" thickTop="1">
      <c r="A73" s="118"/>
      <c r="C73" s="119"/>
      <c r="D73" s="120"/>
      <c r="E73" s="121"/>
      <c r="F73" s="122"/>
      <c r="G73" s="125"/>
      <c r="H73" s="123"/>
      <c r="I73" s="125"/>
      <c r="J73" s="124"/>
      <c r="K73" s="125"/>
      <c r="M73" s="125"/>
    </row>
    <row r="74" spans="1:13" ht="21">
      <c r="A74" s="72" t="s">
        <v>40</v>
      </c>
      <c r="E74" s="79"/>
      <c r="F74" s="72"/>
      <c r="G74" s="178"/>
      <c r="H74" s="102"/>
      <c r="I74" s="74"/>
      <c r="J74" s="81"/>
      <c r="K74" s="102"/>
      <c r="L74" s="102"/>
      <c r="M74" s="74"/>
    </row>
    <row r="75" spans="5:13" ht="21">
      <c r="E75" s="79"/>
      <c r="F75" s="72"/>
      <c r="G75" s="102"/>
      <c r="H75" s="102"/>
      <c r="I75" s="74"/>
      <c r="J75" s="81"/>
      <c r="K75" s="102"/>
      <c r="L75" s="102"/>
      <c r="M75" s="74"/>
    </row>
    <row r="76" spans="5:13" ht="21">
      <c r="E76" s="79"/>
      <c r="F76" s="72"/>
      <c r="G76" s="102"/>
      <c r="H76" s="102"/>
      <c r="I76" s="74"/>
      <c r="J76" s="81"/>
      <c r="K76" s="102"/>
      <c r="L76" s="102"/>
      <c r="M76" s="74"/>
    </row>
    <row r="77" spans="5:13" ht="21">
      <c r="E77" s="79"/>
      <c r="F77" s="72"/>
      <c r="G77" s="102"/>
      <c r="H77" s="102"/>
      <c r="I77" s="74"/>
      <c r="J77" s="81"/>
      <c r="K77" s="102"/>
      <c r="L77" s="102"/>
      <c r="M77" s="74"/>
    </row>
    <row r="78" spans="5:13" ht="21">
      <c r="E78" s="79"/>
      <c r="F78" s="72"/>
      <c r="G78" s="102"/>
      <c r="H78" s="102"/>
      <c r="I78" s="74"/>
      <c r="J78" s="81"/>
      <c r="K78" s="102"/>
      <c r="L78" s="102"/>
      <c r="M78" s="74"/>
    </row>
    <row r="79" spans="5:13" ht="21">
      <c r="E79" s="79"/>
      <c r="F79" s="72"/>
      <c r="G79" s="102"/>
      <c r="H79" s="102"/>
      <c r="I79" s="74"/>
      <c r="J79" s="81"/>
      <c r="K79" s="102"/>
      <c r="L79" s="102"/>
      <c r="M79" s="74"/>
    </row>
    <row r="80" spans="5:13" ht="21">
      <c r="E80" s="79"/>
      <c r="F80" s="72"/>
      <c r="G80" s="102"/>
      <c r="H80" s="102"/>
      <c r="I80" s="74"/>
      <c r="J80" s="81"/>
      <c r="K80" s="102"/>
      <c r="L80" s="102"/>
      <c r="M80" s="74"/>
    </row>
    <row r="81" spans="5:13" ht="21">
      <c r="E81" s="79"/>
      <c r="F81" s="72"/>
      <c r="G81" s="102"/>
      <c r="H81" s="102"/>
      <c r="I81" s="74"/>
      <c r="J81" s="81"/>
      <c r="K81" s="102"/>
      <c r="L81" s="102"/>
      <c r="M81" s="74"/>
    </row>
    <row r="82" spans="5:13" ht="21">
      <c r="E82" s="79"/>
      <c r="F82" s="72"/>
      <c r="G82" s="102"/>
      <c r="H82" s="102"/>
      <c r="I82" s="74"/>
      <c r="J82" s="81"/>
      <c r="K82" s="102"/>
      <c r="L82" s="102"/>
      <c r="M82" s="74"/>
    </row>
    <row r="83" spans="5:13" ht="21">
      <c r="E83" s="79"/>
      <c r="F83" s="72"/>
      <c r="G83" s="102"/>
      <c r="H83" s="102"/>
      <c r="I83" s="74"/>
      <c r="J83" s="81"/>
      <c r="K83" s="102"/>
      <c r="L83" s="102"/>
      <c r="M83" s="74"/>
    </row>
    <row r="84" spans="5:13" ht="21">
      <c r="E84" s="79"/>
      <c r="F84" s="72"/>
      <c r="G84" s="102"/>
      <c r="H84" s="102"/>
      <c r="I84" s="74"/>
      <c r="J84" s="81"/>
      <c r="K84" s="102"/>
      <c r="L84" s="102"/>
      <c r="M84" s="74"/>
    </row>
    <row r="85" spans="5:13" ht="21">
      <c r="E85" s="79"/>
      <c r="F85" s="72"/>
      <c r="G85" s="102"/>
      <c r="H85" s="102"/>
      <c r="I85" s="74"/>
      <c r="J85" s="81"/>
      <c r="K85" s="102"/>
      <c r="L85" s="102"/>
      <c r="M85" s="74"/>
    </row>
    <row r="86" spans="5:13" ht="21">
      <c r="E86" s="79"/>
      <c r="F86" s="72"/>
      <c r="G86" s="102"/>
      <c r="H86" s="102"/>
      <c r="I86" s="74"/>
      <c r="J86" s="81"/>
      <c r="K86" s="102"/>
      <c r="L86" s="102"/>
      <c r="M86" s="74"/>
    </row>
    <row r="87" spans="5:13" ht="21">
      <c r="E87" s="79"/>
      <c r="F87" s="72"/>
      <c r="G87" s="102"/>
      <c r="H87" s="102"/>
      <c r="I87" s="74"/>
      <c r="J87" s="81"/>
      <c r="K87" s="102"/>
      <c r="L87" s="102"/>
      <c r="M87" s="74"/>
    </row>
    <row r="88" spans="5:13" ht="21">
      <c r="E88" s="79"/>
      <c r="F88" s="72"/>
      <c r="G88" s="102"/>
      <c r="H88" s="102"/>
      <c r="I88" s="74"/>
      <c r="J88" s="81"/>
      <c r="K88" s="102"/>
      <c r="L88" s="102"/>
      <c r="M88" s="74"/>
    </row>
    <row r="89" spans="5:13" ht="21">
      <c r="E89" s="79"/>
      <c r="F89" s="72"/>
      <c r="G89" s="102"/>
      <c r="H89" s="102"/>
      <c r="I89" s="74"/>
      <c r="J89" s="81"/>
      <c r="K89" s="102"/>
      <c r="L89" s="102"/>
      <c r="M89" s="74"/>
    </row>
    <row r="90" spans="5:13" ht="21">
      <c r="E90" s="79"/>
      <c r="F90" s="72"/>
      <c r="G90" s="102"/>
      <c r="H90" s="102"/>
      <c r="I90" s="74"/>
      <c r="J90" s="81"/>
      <c r="K90" s="102"/>
      <c r="L90" s="102"/>
      <c r="M90" s="74"/>
    </row>
    <row r="91" spans="1:13" s="154" customFormat="1" ht="24" customHeight="1">
      <c r="A91" s="151"/>
      <c r="B91" s="151"/>
      <c r="C91" s="151"/>
      <c r="D91" s="152"/>
      <c r="E91" s="151"/>
      <c r="F91" s="151"/>
      <c r="G91" s="151"/>
      <c r="H91" s="151"/>
      <c r="I91" s="151"/>
      <c r="J91" s="151"/>
      <c r="K91" s="151"/>
      <c r="L91" s="151"/>
      <c r="M91" s="151" t="s">
        <v>253</v>
      </c>
    </row>
    <row r="92" spans="1:14" s="154" customFormat="1" ht="23.2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163" t="s">
        <v>258</v>
      </c>
      <c r="N92" s="72"/>
    </row>
    <row r="93" spans="1:14" s="154" customFormat="1" ht="23.25">
      <c r="A93" s="71" t="s">
        <v>41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112"/>
      <c r="N93" s="72"/>
    </row>
    <row r="94" spans="1:14" s="154" customFormat="1" ht="23.25">
      <c r="A94" s="71" t="s">
        <v>13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2"/>
    </row>
    <row r="95" spans="1:14" s="154" customFormat="1" ht="23.25">
      <c r="A95" s="71" t="s">
        <v>290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2"/>
    </row>
    <row r="96" spans="1:14" s="154" customFormat="1" ht="23.25">
      <c r="A96" s="72"/>
      <c r="B96" s="72"/>
      <c r="C96" s="113"/>
      <c r="D96" s="113"/>
      <c r="E96" s="113"/>
      <c r="F96" s="114"/>
      <c r="G96" s="113"/>
      <c r="H96" s="113"/>
      <c r="I96" s="113"/>
      <c r="J96" s="113"/>
      <c r="K96" s="78"/>
      <c r="L96" s="78"/>
      <c r="M96" s="112" t="s">
        <v>259</v>
      </c>
      <c r="N96" s="72"/>
    </row>
    <row r="97" spans="1:14" s="154" customFormat="1" ht="23.25">
      <c r="A97" s="77"/>
      <c r="B97" s="77"/>
      <c r="C97" s="77"/>
      <c r="D97" s="77"/>
      <c r="E97" s="77"/>
      <c r="F97" s="77"/>
      <c r="G97" s="186" t="s">
        <v>33</v>
      </c>
      <c r="H97" s="186"/>
      <c r="I97" s="186"/>
      <c r="J97" s="85"/>
      <c r="K97" s="186" t="s">
        <v>107</v>
      </c>
      <c r="L97" s="186"/>
      <c r="M97" s="186"/>
      <c r="N97" s="186"/>
    </row>
    <row r="98" spans="1:14" s="154" customFormat="1" ht="23.25">
      <c r="A98" s="72"/>
      <c r="B98" s="72"/>
      <c r="C98" s="72"/>
      <c r="D98" s="72"/>
      <c r="E98" s="79" t="s">
        <v>26</v>
      </c>
      <c r="F98" s="72"/>
      <c r="G98" s="115">
        <v>2557</v>
      </c>
      <c r="H98" s="102"/>
      <c r="I98" s="115">
        <v>2556</v>
      </c>
      <c r="J98" s="81"/>
      <c r="K98" s="115">
        <v>2557</v>
      </c>
      <c r="L98" s="102"/>
      <c r="M98" s="115">
        <v>2556</v>
      </c>
      <c r="N98" s="72"/>
    </row>
    <row r="99" spans="1:14" s="154" customFormat="1" ht="23.25">
      <c r="A99" s="77" t="s">
        <v>24</v>
      </c>
      <c r="B99" s="72"/>
      <c r="C99" s="72"/>
      <c r="D99" s="72"/>
      <c r="E99" s="74"/>
      <c r="F99" s="74"/>
      <c r="G99" s="75"/>
      <c r="H99" s="78"/>
      <c r="I99" s="75"/>
      <c r="J99" s="78"/>
      <c r="K99" s="78"/>
      <c r="L99" s="78"/>
      <c r="M99" s="78"/>
      <c r="N99" s="72"/>
    </row>
    <row r="100" spans="1:16" s="154" customFormat="1" ht="23.25">
      <c r="A100" s="72" t="s">
        <v>133</v>
      </c>
      <c r="B100" s="86"/>
      <c r="C100" s="86"/>
      <c r="D100" s="72"/>
      <c r="E100" s="87">
        <v>4</v>
      </c>
      <c r="F100" s="88"/>
      <c r="G100" s="89">
        <v>39909872</v>
      </c>
      <c r="H100" s="89"/>
      <c r="I100" s="89">
        <v>36516223</v>
      </c>
      <c r="J100" s="89"/>
      <c r="K100" s="89">
        <v>8602037</v>
      </c>
      <c r="L100" s="89"/>
      <c r="M100" s="89">
        <v>8177195</v>
      </c>
      <c r="N100" s="77"/>
      <c r="P100" s="185"/>
    </row>
    <row r="101" spans="1:14" s="154" customFormat="1" ht="23.25">
      <c r="A101" s="72" t="s">
        <v>48</v>
      </c>
      <c r="B101" s="116"/>
      <c r="C101" s="116"/>
      <c r="D101" s="72"/>
      <c r="E101" s="87">
        <v>4</v>
      </c>
      <c r="F101" s="88"/>
      <c r="G101" s="89"/>
      <c r="H101" s="89"/>
      <c r="I101" s="89"/>
      <c r="J101" s="89"/>
      <c r="K101" s="89"/>
      <c r="L101" s="89"/>
      <c r="M101" s="89"/>
      <c r="N101" s="72"/>
    </row>
    <row r="102" spans="1:14" s="154" customFormat="1" ht="23.25">
      <c r="A102" s="72"/>
      <c r="B102" s="72" t="s">
        <v>179</v>
      </c>
      <c r="C102" s="86"/>
      <c r="D102" s="72"/>
      <c r="E102" s="87"/>
      <c r="F102" s="88"/>
      <c r="G102" s="91">
        <v>1277479</v>
      </c>
      <c r="H102" s="89"/>
      <c r="I102" s="91">
        <v>1028507</v>
      </c>
      <c r="J102" s="89"/>
      <c r="K102" s="91">
        <v>35798</v>
      </c>
      <c r="L102" s="89"/>
      <c r="M102" s="91">
        <v>39474</v>
      </c>
      <c r="N102" s="72"/>
    </row>
    <row r="103" spans="1:14" s="154" customFormat="1" ht="23.25">
      <c r="A103" s="72"/>
      <c r="B103" s="72" t="s">
        <v>49</v>
      </c>
      <c r="C103" s="86"/>
      <c r="D103" s="72"/>
      <c r="E103" s="87"/>
      <c r="F103" s="88"/>
      <c r="G103" s="138">
        <v>44867</v>
      </c>
      <c r="H103" s="89"/>
      <c r="I103" s="138">
        <v>39270</v>
      </c>
      <c r="J103" s="89"/>
      <c r="K103" s="138">
        <v>228611</v>
      </c>
      <c r="L103" s="89"/>
      <c r="M103" s="138">
        <v>202790</v>
      </c>
      <c r="N103" s="72"/>
    </row>
    <row r="104" spans="1:14" s="154" customFormat="1" ht="23.25">
      <c r="A104" s="72"/>
      <c r="B104" s="72" t="s">
        <v>112</v>
      </c>
      <c r="C104" s="86"/>
      <c r="D104" s="72"/>
      <c r="E104" s="87" t="s">
        <v>268</v>
      </c>
      <c r="F104" s="88"/>
      <c r="G104" s="138">
        <v>9427</v>
      </c>
      <c r="H104" s="89"/>
      <c r="I104" s="138">
        <v>31964</v>
      </c>
      <c r="J104" s="89"/>
      <c r="K104" s="138">
        <v>1679275</v>
      </c>
      <c r="L104" s="89"/>
      <c r="M104" s="138">
        <v>1882541</v>
      </c>
      <c r="N104" s="72"/>
    </row>
    <row r="105" spans="1:14" s="154" customFormat="1" ht="23.25">
      <c r="A105" s="72"/>
      <c r="B105" s="72" t="s">
        <v>276</v>
      </c>
      <c r="C105" s="86"/>
      <c r="D105" s="72"/>
      <c r="E105" s="87"/>
      <c r="F105" s="88"/>
      <c r="G105" s="138">
        <v>0</v>
      </c>
      <c r="H105" s="89"/>
      <c r="I105" s="138">
        <v>148066</v>
      </c>
      <c r="J105" s="89"/>
      <c r="K105" s="138">
        <v>0</v>
      </c>
      <c r="L105" s="89"/>
      <c r="M105" s="138">
        <v>0</v>
      </c>
      <c r="N105" s="72"/>
    </row>
    <row r="106" spans="1:14" s="154" customFormat="1" ht="23.25">
      <c r="A106" s="72"/>
      <c r="B106" s="72" t="s">
        <v>50</v>
      </c>
      <c r="C106" s="86"/>
      <c r="D106" s="72"/>
      <c r="E106" s="87"/>
      <c r="F106" s="88"/>
      <c r="G106" s="93">
        <v>497435</v>
      </c>
      <c r="H106" s="96"/>
      <c r="I106" s="93">
        <v>396179</v>
      </c>
      <c r="J106" s="96"/>
      <c r="K106" s="93">
        <v>613155</v>
      </c>
      <c r="L106" s="96"/>
      <c r="M106" s="93">
        <v>523716</v>
      </c>
      <c r="N106" s="72"/>
    </row>
    <row r="107" spans="1:14" s="154" customFormat="1" ht="23.25">
      <c r="A107" s="72" t="s">
        <v>51</v>
      </c>
      <c r="B107" s="72"/>
      <c r="C107" s="86"/>
      <c r="D107" s="72"/>
      <c r="E107" s="87"/>
      <c r="F107" s="88"/>
      <c r="G107" s="89">
        <f>SUM(G102:G106)</f>
        <v>1829208</v>
      </c>
      <c r="H107" s="89"/>
      <c r="I107" s="89">
        <f>SUM(I102:I106)</f>
        <v>1643986</v>
      </c>
      <c r="J107" s="89"/>
      <c r="K107" s="89">
        <f>SUM(K102:K106)</f>
        <v>2556839</v>
      </c>
      <c r="L107" s="89"/>
      <c r="M107" s="89">
        <f>SUM(M102:M106)</f>
        <v>2648521</v>
      </c>
      <c r="N107" s="72"/>
    </row>
    <row r="108" spans="1:14" s="154" customFormat="1" ht="23.25">
      <c r="A108" s="77" t="s">
        <v>14</v>
      </c>
      <c r="B108" s="72"/>
      <c r="C108" s="86"/>
      <c r="D108" s="72"/>
      <c r="E108" s="87"/>
      <c r="F108" s="88"/>
      <c r="G108" s="95">
        <f>SUM(G100:G107)-G107</f>
        <v>41739080</v>
      </c>
      <c r="H108" s="96"/>
      <c r="I108" s="95">
        <f>SUM(I100:I107)-I107</f>
        <v>38160209</v>
      </c>
      <c r="J108" s="96"/>
      <c r="K108" s="95">
        <f>SUM(K100:K107)-K107</f>
        <v>11158876</v>
      </c>
      <c r="L108" s="96"/>
      <c r="M108" s="95">
        <f>SUM(M100:M107)-M107</f>
        <v>10825716</v>
      </c>
      <c r="N108" s="72"/>
    </row>
    <row r="109" spans="1:14" s="154" customFormat="1" ht="23.25">
      <c r="A109" s="77" t="s">
        <v>25</v>
      </c>
      <c r="B109" s="72"/>
      <c r="C109" s="72"/>
      <c r="D109" s="72"/>
      <c r="E109" s="92"/>
      <c r="F109" s="74"/>
      <c r="G109" s="96"/>
      <c r="H109" s="96"/>
      <c r="I109" s="96"/>
      <c r="J109" s="96"/>
      <c r="K109" s="96"/>
      <c r="L109" s="96"/>
      <c r="M109" s="96"/>
      <c r="N109" s="72"/>
    </row>
    <row r="110" spans="1:14" s="154" customFormat="1" ht="23.25">
      <c r="A110" s="72" t="s">
        <v>187</v>
      </c>
      <c r="B110" s="72"/>
      <c r="C110" s="72"/>
      <c r="D110" s="72"/>
      <c r="E110" s="92">
        <v>4</v>
      </c>
      <c r="F110" s="74"/>
      <c r="G110" s="89">
        <v>26595160</v>
      </c>
      <c r="H110" s="89"/>
      <c r="I110" s="89">
        <v>24264522</v>
      </c>
      <c r="J110" s="89"/>
      <c r="K110" s="89">
        <v>5336519</v>
      </c>
      <c r="L110" s="89"/>
      <c r="M110" s="89">
        <v>5144276</v>
      </c>
      <c r="N110" s="72"/>
    </row>
    <row r="111" spans="1:14" s="154" customFormat="1" ht="23.25">
      <c r="A111" s="72" t="s">
        <v>122</v>
      </c>
      <c r="B111" s="72"/>
      <c r="C111" s="86"/>
      <c r="D111" s="86"/>
      <c r="E111" s="87">
        <v>4</v>
      </c>
      <c r="F111" s="88"/>
      <c r="G111" s="89">
        <v>8346664</v>
      </c>
      <c r="H111" s="89"/>
      <c r="I111" s="89">
        <v>7897639</v>
      </c>
      <c r="J111" s="89"/>
      <c r="K111" s="89">
        <v>2574342</v>
      </c>
      <c r="L111" s="89"/>
      <c r="M111" s="89">
        <v>2501933</v>
      </c>
      <c r="N111" s="72"/>
    </row>
    <row r="112" spans="1:14" s="154" customFormat="1" ht="23.25">
      <c r="A112" s="77" t="s">
        <v>22</v>
      </c>
      <c r="B112" s="72"/>
      <c r="C112" s="72"/>
      <c r="D112" s="72"/>
      <c r="E112" s="87"/>
      <c r="F112" s="74"/>
      <c r="G112" s="95">
        <f>SUM(G110:G111)</f>
        <v>34941824</v>
      </c>
      <c r="H112" s="96"/>
      <c r="I112" s="95">
        <f>SUM(I110:I111)</f>
        <v>32162161</v>
      </c>
      <c r="J112" s="96"/>
      <c r="K112" s="95">
        <f>SUM(K110:K111)</f>
        <v>7910861</v>
      </c>
      <c r="L112" s="96"/>
      <c r="M112" s="95">
        <f>SUM(M110:M111)</f>
        <v>7646209</v>
      </c>
      <c r="N112" s="72"/>
    </row>
    <row r="113" spans="1:14" s="154" customFormat="1" ht="23.25">
      <c r="A113" s="77" t="s">
        <v>141</v>
      </c>
      <c r="B113" s="72"/>
      <c r="C113" s="72"/>
      <c r="D113" s="72"/>
      <c r="E113" s="87"/>
      <c r="F113" s="74"/>
      <c r="G113" s="72"/>
      <c r="H113" s="72"/>
      <c r="I113" s="72"/>
      <c r="J113" s="72"/>
      <c r="K113" s="72"/>
      <c r="L113" s="72"/>
      <c r="M113" s="72"/>
      <c r="N113" s="72"/>
    </row>
    <row r="114" spans="1:14" s="154" customFormat="1" ht="23.25">
      <c r="A114" s="77" t="s">
        <v>244</v>
      </c>
      <c r="B114" s="72"/>
      <c r="C114" s="72"/>
      <c r="D114" s="72"/>
      <c r="E114" s="87"/>
      <c r="F114" s="74"/>
      <c r="G114" s="89">
        <f>G108-G112</f>
        <v>6797256</v>
      </c>
      <c r="H114" s="96"/>
      <c r="I114" s="89">
        <f>I108-I112</f>
        <v>5998048</v>
      </c>
      <c r="J114" s="96"/>
      <c r="K114" s="89">
        <f>K108-K112</f>
        <v>3248015</v>
      </c>
      <c r="L114" s="96"/>
      <c r="M114" s="89">
        <f>M108-M112</f>
        <v>3179507</v>
      </c>
      <c r="N114" s="72"/>
    </row>
    <row r="115" spans="1:14" s="154" customFormat="1" ht="23.25">
      <c r="A115" s="107" t="s">
        <v>116</v>
      </c>
      <c r="B115" s="107"/>
      <c r="C115" s="107"/>
      <c r="D115" s="107"/>
      <c r="E115" s="127">
        <v>5</v>
      </c>
      <c r="F115" s="80"/>
      <c r="G115" s="139">
        <v>839478</v>
      </c>
      <c r="H115" s="89"/>
      <c r="I115" s="139">
        <v>788168</v>
      </c>
      <c r="J115" s="89"/>
      <c r="K115" s="139">
        <v>0</v>
      </c>
      <c r="L115" s="89"/>
      <c r="M115" s="139">
        <v>0</v>
      </c>
      <c r="N115" s="107"/>
    </row>
    <row r="116" spans="1:14" s="154" customFormat="1" ht="23.25">
      <c r="A116" s="77" t="s">
        <v>245</v>
      </c>
      <c r="B116" s="107"/>
      <c r="C116" s="107"/>
      <c r="D116" s="107"/>
      <c r="E116" s="117"/>
      <c r="F116" s="80"/>
      <c r="G116" s="89">
        <f>SUM(G114:G115)</f>
        <v>7636734</v>
      </c>
      <c r="H116" s="89"/>
      <c r="I116" s="89">
        <f>SUM(I114:I115)</f>
        <v>6786216</v>
      </c>
      <c r="J116" s="89"/>
      <c r="K116" s="89">
        <f>SUM(K114:K115)</f>
        <v>3248015</v>
      </c>
      <c r="L116" s="89"/>
      <c r="M116" s="89">
        <f>SUM(M114:M115)</f>
        <v>3179507</v>
      </c>
      <c r="N116" s="107"/>
    </row>
    <row r="117" spans="1:14" s="154" customFormat="1" ht="23.25">
      <c r="A117" s="72" t="s">
        <v>123</v>
      </c>
      <c r="B117" s="72"/>
      <c r="C117" s="72"/>
      <c r="D117" s="72"/>
      <c r="E117" s="87">
        <v>4</v>
      </c>
      <c r="F117" s="74"/>
      <c r="G117" s="94">
        <v>-679989</v>
      </c>
      <c r="H117" s="89"/>
      <c r="I117" s="94">
        <v>-705444</v>
      </c>
      <c r="J117" s="89"/>
      <c r="K117" s="94">
        <v>-721423</v>
      </c>
      <c r="L117" s="89"/>
      <c r="M117" s="94">
        <v>-740596</v>
      </c>
      <c r="N117" s="72"/>
    </row>
    <row r="118" spans="1:14" s="154" customFormat="1" ht="23.25">
      <c r="A118" s="77" t="s">
        <v>246</v>
      </c>
      <c r="B118" s="72"/>
      <c r="C118" s="72"/>
      <c r="D118" s="72"/>
      <c r="E118" s="87"/>
      <c r="F118" s="74"/>
      <c r="G118" s="96">
        <f>SUM(G116:G117)</f>
        <v>6956745</v>
      </c>
      <c r="H118" s="96"/>
      <c r="I118" s="96">
        <f>SUM(I116:I117)</f>
        <v>6080772</v>
      </c>
      <c r="J118" s="96"/>
      <c r="K118" s="96">
        <f>SUM(K116:K117)</f>
        <v>2526592</v>
      </c>
      <c r="L118" s="96"/>
      <c r="M118" s="96">
        <f>SUM(M116:M117)</f>
        <v>2438911</v>
      </c>
      <c r="N118" s="72"/>
    </row>
    <row r="119" spans="1:14" s="154" customFormat="1" ht="23.25">
      <c r="A119" s="72" t="s">
        <v>247</v>
      </c>
      <c r="B119" s="72"/>
      <c r="C119" s="72"/>
      <c r="D119" s="72"/>
      <c r="E119" s="87">
        <v>17</v>
      </c>
      <c r="F119" s="74"/>
      <c r="G119" s="96">
        <v>-1234520</v>
      </c>
      <c r="H119" s="96"/>
      <c r="I119" s="96">
        <v>-1024761</v>
      </c>
      <c r="J119" s="96"/>
      <c r="K119" s="96">
        <v>-155917</v>
      </c>
      <c r="L119" s="96"/>
      <c r="M119" s="96">
        <v>-98451</v>
      </c>
      <c r="N119" s="72"/>
    </row>
    <row r="120" spans="1:14" s="154" customFormat="1" ht="24" thickBot="1">
      <c r="A120" s="77" t="s">
        <v>260</v>
      </c>
      <c r="B120" s="72"/>
      <c r="C120" s="72"/>
      <c r="D120" s="72"/>
      <c r="E120" s="87"/>
      <c r="F120" s="74"/>
      <c r="G120" s="100">
        <f>SUM(G118:G119)</f>
        <v>5722225</v>
      </c>
      <c r="H120" s="89"/>
      <c r="I120" s="100">
        <f>SUM(I118:I119)</f>
        <v>5056011</v>
      </c>
      <c r="J120" s="89"/>
      <c r="K120" s="100">
        <f>SUM(K118:K119)</f>
        <v>2370675</v>
      </c>
      <c r="L120" s="89"/>
      <c r="M120" s="100">
        <f>SUM(M118:M119)</f>
        <v>2340460</v>
      </c>
      <c r="N120" s="72"/>
    </row>
    <row r="121" spans="1:14" s="154" customFormat="1" ht="8.25" customHeight="1" thickTop="1">
      <c r="A121" s="72"/>
      <c r="B121" s="72"/>
      <c r="C121" s="72"/>
      <c r="D121" s="72"/>
      <c r="E121" s="87"/>
      <c r="F121" s="74"/>
      <c r="G121" s="85"/>
      <c r="H121" s="85"/>
      <c r="I121" s="85"/>
      <c r="J121" s="85"/>
      <c r="K121" s="85"/>
      <c r="L121" s="85"/>
      <c r="M121" s="85"/>
      <c r="N121" s="72"/>
    </row>
    <row r="122" spans="1:14" s="154" customFormat="1" ht="23.25">
      <c r="A122" s="77" t="s">
        <v>188</v>
      </c>
      <c r="B122" s="72"/>
      <c r="C122" s="72"/>
      <c r="D122" s="72"/>
      <c r="E122" s="74"/>
      <c r="F122" s="74"/>
      <c r="G122" s="96"/>
      <c r="H122" s="96"/>
      <c r="I122" s="96"/>
      <c r="J122" s="96"/>
      <c r="K122" s="96"/>
      <c r="L122" s="89"/>
      <c r="M122" s="89"/>
      <c r="N122" s="72"/>
    </row>
    <row r="123" spans="1:14" s="154" customFormat="1" ht="24" thickBot="1">
      <c r="A123" s="72" t="s">
        <v>182</v>
      </c>
      <c r="B123" s="72"/>
      <c r="C123" s="72"/>
      <c r="D123" s="72"/>
      <c r="E123" s="74"/>
      <c r="F123" s="74"/>
      <c r="G123" s="89">
        <f>+G120-G124</f>
        <v>5504029</v>
      </c>
      <c r="H123" s="89"/>
      <c r="I123" s="89">
        <f>+I120-I124</f>
        <v>4844409</v>
      </c>
      <c r="J123" s="96"/>
      <c r="K123" s="105">
        <f>K120</f>
        <v>2370675</v>
      </c>
      <c r="L123" s="96"/>
      <c r="M123" s="105">
        <f>M120</f>
        <v>2340460</v>
      </c>
      <c r="N123" s="72"/>
    </row>
    <row r="124" spans="1:14" s="154" customFormat="1" ht="24" thickTop="1">
      <c r="A124" s="72" t="s">
        <v>159</v>
      </c>
      <c r="B124" s="72"/>
      <c r="C124" s="72"/>
      <c r="D124" s="72"/>
      <c r="E124" s="74"/>
      <c r="F124" s="74"/>
      <c r="G124" s="94">
        <v>218196</v>
      </c>
      <c r="H124" s="89"/>
      <c r="I124" s="94">
        <v>211602</v>
      </c>
      <c r="J124" s="96"/>
      <c r="K124" s="179"/>
      <c r="L124" s="96"/>
      <c r="M124" s="96"/>
      <c r="N124" s="72"/>
    </row>
    <row r="125" spans="1:14" s="154" customFormat="1" ht="24" thickBot="1">
      <c r="A125" s="72"/>
      <c r="B125" s="72"/>
      <c r="C125" s="72"/>
      <c r="D125" s="72"/>
      <c r="E125" s="74"/>
      <c r="F125" s="74"/>
      <c r="G125" s="168">
        <f>SUM(G123:G124)</f>
        <v>5722225</v>
      </c>
      <c r="H125" s="89"/>
      <c r="I125" s="168">
        <f>SUM(I123:I124)</f>
        <v>5056011</v>
      </c>
      <c r="J125" s="96"/>
      <c r="K125" s="146"/>
      <c r="L125" s="96"/>
      <c r="M125" s="96"/>
      <c r="N125" s="72"/>
    </row>
    <row r="126" spans="1:14" s="154" customFormat="1" ht="6" customHeight="1" thickTop="1">
      <c r="A126" s="72"/>
      <c r="B126" s="72"/>
      <c r="C126" s="72"/>
      <c r="D126" s="72"/>
      <c r="E126" s="74"/>
      <c r="F126" s="74"/>
      <c r="G126" s="146"/>
      <c r="H126" s="89"/>
      <c r="I126" s="146"/>
      <c r="J126" s="96"/>
      <c r="K126" s="146"/>
      <c r="L126" s="96"/>
      <c r="M126" s="96"/>
      <c r="N126" s="72"/>
    </row>
    <row r="127" spans="1:14" s="154" customFormat="1" ht="23.25">
      <c r="A127" s="77" t="s">
        <v>197</v>
      </c>
      <c r="B127" s="77"/>
      <c r="C127" s="72"/>
      <c r="D127" s="72"/>
      <c r="E127" s="92">
        <v>18</v>
      </c>
      <c r="F127" s="74"/>
      <c r="G127" s="78"/>
      <c r="H127" s="78"/>
      <c r="I127" s="78"/>
      <c r="J127" s="78"/>
      <c r="K127" s="78"/>
      <c r="L127" s="78"/>
      <c r="M127" s="78"/>
      <c r="N127" s="72"/>
    </row>
    <row r="128" spans="1:14" s="154" customFormat="1" ht="24" thickBot="1">
      <c r="A128" s="72" t="s">
        <v>287</v>
      </c>
      <c r="B128" s="72"/>
      <c r="C128" s="72"/>
      <c r="D128" s="72"/>
      <c r="E128" s="92"/>
      <c r="F128" s="74"/>
      <c r="G128" s="147">
        <f>G123*1000/G130</f>
        <v>0.355305948072849</v>
      </c>
      <c r="H128" s="148"/>
      <c r="I128" s="147">
        <f>I123*1000/I130</f>
        <v>0.31346087904947517</v>
      </c>
      <c r="J128" s="148"/>
      <c r="K128" s="147">
        <f>K123*1000/K130</f>
        <v>0.1530360629363692</v>
      </c>
      <c r="L128" s="148"/>
      <c r="M128" s="147">
        <f>M123*1000/M130</f>
        <v>0.15144110437003455</v>
      </c>
      <c r="N128" s="72"/>
    </row>
    <row r="129" spans="1:14" s="154" customFormat="1" ht="6.75" customHeight="1" thickTop="1">
      <c r="A129" s="72"/>
      <c r="B129" s="72"/>
      <c r="C129" s="72"/>
      <c r="D129" s="72"/>
      <c r="E129" s="87"/>
      <c r="F129" s="74"/>
      <c r="G129" s="85"/>
      <c r="H129" s="85"/>
      <c r="I129" s="85"/>
      <c r="J129" s="85"/>
      <c r="K129" s="85"/>
      <c r="L129" s="85"/>
      <c r="M129" s="85"/>
      <c r="N129" s="72"/>
    </row>
    <row r="130" spans="1:14" s="154" customFormat="1" ht="24" thickBot="1">
      <c r="A130" s="107" t="s">
        <v>39</v>
      </c>
      <c r="B130" s="107"/>
      <c r="C130" s="107"/>
      <c r="D130" s="107"/>
      <c r="E130" s="87"/>
      <c r="F130" s="80"/>
      <c r="G130" s="105">
        <v>15490956540</v>
      </c>
      <c r="H130" s="89"/>
      <c r="I130" s="105">
        <v>15454588830</v>
      </c>
      <c r="J130" s="89"/>
      <c r="K130" s="105">
        <v>15490956540</v>
      </c>
      <c r="L130" s="89"/>
      <c r="M130" s="105">
        <v>15454588830</v>
      </c>
      <c r="N130" s="72"/>
    </row>
    <row r="131" spans="1:14" s="154" customFormat="1" ht="9" customHeight="1" thickTop="1">
      <c r="A131" s="107"/>
      <c r="B131" s="107"/>
      <c r="C131" s="107"/>
      <c r="D131" s="107"/>
      <c r="E131" s="87"/>
      <c r="F131" s="80"/>
      <c r="G131" s="89"/>
      <c r="H131" s="89"/>
      <c r="I131" s="89"/>
      <c r="J131" s="89"/>
      <c r="K131" s="89"/>
      <c r="L131" s="89"/>
      <c r="M131" s="89"/>
      <c r="N131" s="72"/>
    </row>
    <row r="132" spans="1:14" s="154" customFormat="1" ht="23.25">
      <c r="A132" s="72" t="s">
        <v>40</v>
      </c>
      <c r="B132" s="107"/>
      <c r="C132" s="107"/>
      <c r="D132" s="107"/>
      <c r="E132" s="87"/>
      <c r="F132" s="80"/>
      <c r="G132" s="89"/>
      <c r="H132" s="89"/>
      <c r="I132" s="89"/>
      <c r="J132" s="89"/>
      <c r="K132" s="89"/>
      <c r="L132" s="89"/>
      <c r="M132" s="89"/>
      <c r="N132" s="72"/>
    </row>
    <row r="133" spans="2:13" s="154" customFormat="1" ht="32.25" customHeight="1">
      <c r="B133" s="152"/>
      <c r="C133" s="152"/>
      <c r="D133" s="152"/>
      <c r="E133" s="155"/>
      <c r="F133" s="156"/>
      <c r="G133" s="158"/>
      <c r="H133" s="158"/>
      <c r="I133" s="158"/>
      <c r="J133" s="158"/>
      <c r="K133" s="158"/>
      <c r="L133" s="158"/>
      <c r="M133" s="151" t="s">
        <v>273</v>
      </c>
    </row>
    <row r="134" spans="1:14" s="154" customFormat="1" ht="23.2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163" t="s">
        <v>258</v>
      </c>
      <c r="N134" s="72"/>
    </row>
    <row r="135" spans="1:14" s="154" customFormat="1" ht="23.25">
      <c r="A135" s="71" t="s">
        <v>41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2"/>
    </row>
    <row r="136" spans="1:14" s="154" customFormat="1" ht="23.25">
      <c r="A136" s="71" t="s">
        <v>160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2"/>
    </row>
    <row r="137" spans="1:14" s="154" customFormat="1" ht="23.25">
      <c r="A137" s="71" t="s">
        <v>290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2"/>
    </row>
    <row r="138" spans="1:14" s="154" customFormat="1" ht="23.25">
      <c r="A138" s="72"/>
      <c r="B138" s="72"/>
      <c r="C138" s="75"/>
      <c r="D138" s="75"/>
      <c r="E138" s="75"/>
      <c r="F138" s="74"/>
      <c r="G138" s="75"/>
      <c r="H138" s="75"/>
      <c r="I138" s="75"/>
      <c r="J138" s="75"/>
      <c r="K138" s="78"/>
      <c r="L138" s="78"/>
      <c r="M138" s="112" t="s">
        <v>254</v>
      </c>
      <c r="N138" s="72"/>
    </row>
    <row r="139" spans="1:14" s="154" customFormat="1" ht="23.25">
      <c r="A139" s="77"/>
      <c r="B139" s="77"/>
      <c r="C139" s="77"/>
      <c r="D139" s="77"/>
      <c r="E139" s="77"/>
      <c r="F139" s="77"/>
      <c r="G139" s="186" t="s">
        <v>33</v>
      </c>
      <c r="H139" s="186"/>
      <c r="I139" s="186"/>
      <c r="J139" s="85"/>
      <c r="K139" s="186" t="s">
        <v>107</v>
      </c>
      <c r="L139" s="186"/>
      <c r="M139" s="186"/>
      <c r="N139" s="186"/>
    </row>
    <row r="140" spans="1:14" s="154" customFormat="1" ht="23.25">
      <c r="A140" s="72"/>
      <c r="B140" s="72"/>
      <c r="C140" s="72"/>
      <c r="D140" s="72"/>
      <c r="E140" s="79"/>
      <c r="F140" s="72"/>
      <c r="G140" s="115">
        <v>2557</v>
      </c>
      <c r="H140" s="102"/>
      <c r="I140" s="115">
        <v>2556</v>
      </c>
      <c r="J140" s="81"/>
      <c r="K140" s="115">
        <v>2557</v>
      </c>
      <c r="L140" s="102"/>
      <c r="M140" s="115">
        <v>2556</v>
      </c>
      <c r="N140" s="72"/>
    </row>
    <row r="141" spans="1:14" s="154" customFormat="1" ht="23.25">
      <c r="A141" s="72"/>
      <c r="B141" s="72"/>
      <c r="C141" s="72"/>
      <c r="D141" s="72"/>
      <c r="E141" s="79"/>
      <c r="F141" s="72"/>
      <c r="G141" s="102"/>
      <c r="H141" s="102"/>
      <c r="I141" s="80"/>
      <c r="J141" s="81"/>
      <c r="K141" s="102"/>
      <c r="L141" s="102"/>
      <c r="M141" s="80"/>
      <c r="N141" s="72"/>
    </row>
    <row r="142" spans="1:14" s="154" customFormat="1" ht="23.25">
      <c r="A142" s="118" t="s">
        <v>260</v>
      </c>
      <c r="B142" s="78"/>
      <c r="C142" s="119"/>
      <c r="D142" s="120"/>
      <c r="E142" s="121"/>
      <c r="F142" s="122"/>
      <c r="G142" s="165">
        <f>G120</f>
        <v>5722225</v>
      </c>
      <c r="H142" s="123"/>
      <c r="I142" s="165">
        <f>I120</f>
        <v>5056011</v>
      </c>
      <c r="J142" s="124"/>
      <c r="K142" s="165">
        <f>K120</f>
        <v>2370675</v>
      </c>
      <c r="L142" s="78"/>
      <c r="M142" s="165">
        <f>M120</f>
        <v>2340460</v>
      </c>
      <c r="N142" s="78"/>
    </row>
    <row r="143" spans="1:14" s="154" customFormat="1" ht="23.25">
      <c r="A143" s="118"/>
      <c r="B143" s="78"/>
      <c r="C143" s="119"/>
      <c r="D143" s="120"/>
      <c r="E143" s="121"/>
      <c r="F143" s="122"/>
      <c r="G143" s="125"/>
      <c r="H143" s="123"/>
      <c r="I143" s="125"/>
      <c r="J143" s="124"/>
      <c r="K143" s="125"/>
      <c r="L143" s="78"/>
      <c r="M143" s="125"/>
      <c r="N143" s="78"/>
    </row>
    <row r="144" spans="1:14" s="154" customFormat="1" ht="23.25">
      <c r="A144" s="118" t="s">
        <v>161</v>
      </c>
      <c r="B144" s="78"/>
      <c r="C144" s="119"/>
      <c r="D144" s="120"/>
      <c r="E144" s="121"/>
      <c r="F144" s="122"/>
      <c r="G144" s="125"/>
      <c r="H144" s="123"/>
      <c r="I144" s="125"/>
      <c r="J144" s="124"/>
      <c r="K144" s="125"/>
      <c r="L144" s="78"/>
      <c r="M144" s="125"/>
      <c r="N144" s="78"/>
    </row>
    <row r="145" spans="1:14" s="154" customFormat="1" ht="23.25">
      <c r="A145" s="126" t="s">
        <v>302</v>
      </c>
      <c r="B145" s="78"/>
      <c r="C145" s="119"/>
      <c r="D145" s="120"/>
      <c r="E145" s="121"/>
      <c r="F145" s="122"/>
      <c r="G145" s="125">
        <v>124216</v>
      </c>
      <c r="H145" s="123"/>
      <c r="I145" s="125">
        <v>-19470</v>
      </c>
      <c r="J145" s="124"/>
      <c r="K145" s="125">
        <v>127350</v>
      </c>
      <c r="L145" s="78"/>
      <c r="M145" s="125">
        <v>-19627</v>
      </c>
      <c r="N145" s="78"/>
    </row>
    <row r="146" spans="1:14" s="154" customFormat="1" ht="23.25">
      <c r="A146" s="78" t="s">
        <v>261</v>
      </c>
      <c r="B146" s="78"/>
      <c r="C146" s="119"/>
      <c r="D146" s="120"/>
      <c r="E146" s="97"/>
      <c r="F146" s="122"/>
      <c r="G146" s="125"/>
      <c r="H146" s="123"/>
      <c r="I146" s="125"/>
      <c r="J146" s="124"/>
      <c r="K146" s="125"/>
      <c r="L146" s="78"/>
      <c r="M146" s="125"/>
      <c r="N146" s="78"/>
    </row>
    <row r="147" spans="1:14" s="154" customFormat="1" ht="23.25">
      <c r="A147" s="78" t="s">
        <v>238</v>
      </c>
      <c r="B147" s="78"/>
      <c r="C147" s="78"/>
      <c r="D147" s="78"/>
      <c r="E147" s="87"/>
      <c r="F147" s="78"/>
      <c r="G147" s="125">
        <v>0</v>
      </c>
      <c r="H147" s="78"/>
      <c r="I147" s="125">
        <v>11048</v>
      </c>
      <c r="J147" s="78"/>
      <c r="K147" s="125">
        <v>0</v>
      </c>
      <c r="L147" s="78"/>
      <c r="M147" s="125">
        <v>0</v>
      </c>
      <c r="N147" s="78"/>
    </row>
    <row r="148" spans="1:14" s="154" customFormat="1" ht="23.25">
      <c r="A148" s="126" t="s">
        <v>223</v>
      </c>
      <c r="B148" s="78"/>
      <c r="C148" s="119"/>
      <c r="D148" s="120"/>
      <c r="E148" s="121"/>
      <c r="F148" s="122"/>
      <c r="G148" s="125"/>
      <c r="H148" s="123"/>
      <c r="I148" s="125"/>
      <c r="J148" s="124"/>
      <c r="K148" s="125"/>
      <c r="L148" s="78"/>
      <c r="M148" s="125"/>
      <c r="N148" s="78"/>
    </row>
    <row r="149" spans="1:14" s="154" customFormat="1" ht="23.25">
      <c r="A149" s="126" t="s">
        <v>224</v>
      </c>
      <c r="B149" s="78"/>
      <c r="C149" s="119"/>
      <c r="D149" s="120"/>
      <c r="E149" s="87"/>
      <c r="F149" s="122"/>
      <c r="G149" s="125">
        <v>-12692</v>
      </c>
      <c r="H149" s="123"/>
      <c r="I149" s="125">
        <v>24215</v>
      </c>
      <c r="J149" s="124"/>
      <c r="K149" s="125">
        <v>0</v>
      </c>
      <c r="L149" s="78"/>
      <c r="M149" s="125">
        <v>0</v>
      </c>
      <c r="N149" s="78"/>
    </row>
    <row r="150" spans="1:14" s="154" customFormat="1" ht="23.25">
      <c r="A150" s="126" t="s">
        <v>294</v>
      </c>
      <c r="B150" s="78"/>
      <c r="C150" s="119"/>
      <c r="D150" s="120"/>
      <c r="E150" s="87"/>
      <c r="F150" s="122"/>
      <c r="G150" s="125">
        <f>-G151</f>
        <v>-77173</v>
      </c>
      <c r="H150" s="123"/>
      <c r="I150" s="125">
        <v>-30498</v>
      </c>
      <c r="J150" s="124"/>
      <c r="K150" s="125">
        <f>-K151</f>
        <v>-77173</v>
      </c>
      <c r="L150" s="78"/>
      <c r="M150" s="125">
        <v>-38940</v>
      </c>
      <c r="N150" s="78"/>
    </row>
    <row r="151" spans="1:14" s="154" customFormat="1" ht="23.25">
      <c r="A151" s="126" t="s">
        <v>295</v>
      </c>
      <c r="B151" s="78"/>
      <c r="C151" s="119"/>
      <c r="D151" s="120"/>
      <c r="E151" s="87"/>
      <c r="F151" s="122"/>
      <c r="G151" s="125">
        <v>77173</v>
      </c>
      <c r="H151" s="123"/>
      <c r="I151" s="125">
        <v>0</v>
      </c>
      <c r="J151" s="124"/>
      <c r="K151" s="125">
        <v>77173</v>
      </c>
      <c r="L151" s="78"/>
      <c r="M151" s="125">
        <v>13671</v>
      </c>
      <c r="N151" s="78"/>
    </row>
    <row r="152" spans="1:14" s="154" customFormat="1" ht="23.25">
      <c r="A152" s="126" t="s">
        <v>176</v>
      </c>
      <c r="B152" s="78"/>
      <c r="C152" s="119"/>
      <c r="D152" s="120"/>
      <c r="E152" s="121"/>
      <c r="F152" s="122"/>
      <c r="G152" s="125">
        <v>175788</v>
      </c>
      <c r="H152" s="123"/>
      <c r="I152" s="125">
        <v>-26850</v>
      </c>
      <c r="J152" s="124"/>
      <c r="K152" s="125">
        <v>0</v>
      </c>
      <c r="L152" s="78"/>
      <c r="M152" s="125">
        <v>0</v>
      </c>
      <c r="N152" s="78"/>
    </row>
    <row r="153" spans="1:14" s="154" customFormat="1" ht="23.25">
      <c r="A153" s="118" t="s">
        <v>262</v>
      </c>
      <c r="B153" s="78"/>
      <c r="C153" s="119"/>
      <c r="D153" s="120"/>
      <c r="E153" s="121"/>
      <c r="F153" s="122"/>
      <c r="G153" s="166">
        <f>SUM(G145:G152)</f>
        <v>287312</v>
      </c>
      <c r="H153" s="123"/>
      <c r="I153" s="166">
        <f>SUM(I145:I152)</f>
        <v>-41555</v>
      </c>
      <c r="J153" s="124"/>
      <c r="K153" s="166">
        <f>SUM(K145:K152)</f>
        <v>127350</v>
      </c>
      <c r="L153" s="78"/>
      <c r="M153" s="166">
        <f>SUM(M145:M152)</f>
        <v>-44896</v>
      </c>
      <c r="N153" s="78"/>
    </row>
    <row r="154" spans="1:14" s="154" customFormat="1" ht="23.25">
      <c r="A154" s="118"/>
      <c r="B154" s="78"/>
      <c r="C154" s="119"/>
      <c r="D154" s="120"/>
      <c r="E154" s="121"/>
      <c r="F154" s="122"/>
      <c r="G154" s="125"/>
      <c r="H154" s="123"/>
      <c r="I154" s="125"/>
      <c r="J154" s="124"/>
      <c r="K154" s="125"/>
      <c r="L154" s="78"/>
      <c r="M154" s="125"/>
      <c r="N154" s="78"/>
    </row>
    <row r="155" spans="1:14" s="154" customFormat="1" ht="24" thickBot="1">
      <c r="A155" s="118" t="s">
        <v>263</v>
      </c>
      <c r="B155" s="78"/>
      <c r="C155" s="119"/>
      <c r="D155" s="120"/>
      <c r="E155" s="121"/>
      <c r="F155" s="122"/>
      <c r="G155" s="167">
        <f>G142+G153</f>
        <v>6009537</v>
      </c>
      <c r="H155" s="123"/>
      <c r="I155" s="167">
        <f>I142+I153</f>
        <v>5014456</v>
      </c>
      <c r="J155" s="124"/>
      <c r="K155" s="167">
        <f>K142+K153</f>
        <v>2498025</v>
      </c>
      <c r="L155" s="78"/>
      <c r="M155" s="167">
        <f>M142+M153</f>
        <v>2295564</v>
      </c>
      <c r="N155" s="78"/>
    </row>
    <row r="156" spans="1:14" s="154" customFormat="1" ht="24" thickTop="1">
      <c r="A156" s="118"/>
      <c r="B156" s="78"/>
      <c r="C156" s="119"/>
      <c r="D156" s="120"/>
      <c r="E156" s="121"/>
      <c r="F156" s="122"/>
      <c r="G156" s="125"/>
      <c r="H156" s="123"/>
      <c r="I156" s="125"/>
      <c r="J156" s="124"/>
      <c r="K156" s="125"/>
      <c r="L156" s="78"/>
      <c r="M156" s="125"/>
      <c r="N156" s="78"/>
    </row>
    <row r="157" spans="1:14" s="154" customFormat="1" ht="23.25">
      <c r="A157" s="118" t="s">
        <v>162</v>
      </c>
      <c r="B157" s="78"/>
      <c r="C157" s="119"/>
      <c r="D157" s="120"/>
      <c r="E157" s="121"/>
      <c r="F157" s="122"/>
      <c r="G157" s="125"/>
      <c r="H157" s="123"/>
      <c r="I157" s="125"/>
      <c r="J157" s="124"/>
      <c r="K157" s="125"/>
      <c r="L157" s="78"/>
      <c r="M157" s="125"/>
      <c r="N157" s="78"/>
    </row>
    <row r="158" spans="1:14" s="154" customFormat="1" ht="24" thickBot="1">
      <c r="A158" s="128" t="str">
        <f>A123</f>
        <v>ส่วนที่เป็นของผู้ถือหุ้นของบริษัทฯ</v>
      </c>
      <c r="B158" s="78"/>
      <c r="C158" s="119"/>
      <c r="D158" s="120"/>
      <c r="E158" s="121"/>
      <c r="F158" s="122"/>
      <c r="G158" s="125">
        <f>G160-G159</f>
        <v>5792307</v>
      </c>
      <c r="H158" s="123"/>
      <c r="I158" s="125">
        <f>I160-I159</f>
        <v>4805628</v>
      </c>
      <c r="J158" s="124"/>
      <c r="K158" s="105">
        <f>K155</f>
        <v>2498025</v>
      </c>
      <c r="L158" s="96"/>
      <c r="M158" s="105">
        <f>M155</f>
        <v>2295564</v>
      </c>
      <c r="N158" s="78"/>
    </row>
    <row r="159" spans="1:14" s="154" customFormat="1" ht="24" thickTop="1">
      <c r="A159" s="128" t="str">
        <f>A124</f>
        <v>ส่วนที่เป็นของผู้มีส่วนได้เสียที่ไม่มีอำนาจควบคุมของบริษัทย่อย</v>
      </c>
      <c r="B159" s="78"/>
      <c r="C159" s="119"/>
      <c r="D159" s="120"/>
      <c r="E159" s="121"/>
      <c r="F159" s="122"/>
      <c r="G159" s="165">
        <v>217230</v>
      </c>
      <c r="H159" s="123"/>
      <c r="I159" s="165">
        <v>208828</v>
      </c>
      <c r="J159" s="124"/>
      <c r="K159" s="96"/>
      <c r="L159" s="96"/>
      <c r="M159" s="96"/>
      <c r="N159" s="78"/>
    </row>
    <row r="160" spans="1:14" s="154" customFormat="1" ht="24" thickBot="1">
      <c r="A160" s="118"/>
      <c r="B160" s="78"/>
      <c r="C160" s="119"/>
      <c r="D160" s="120"/>
      <c r="E160" s="121"/>
      <c r="F160" s="122"/>
      <c r="G160" s="169">
        <f>G155</f>
        <v>6009537</v>
      </c>
      <c r="H160" s="123"/>
      <c r="I160" s="169">
        <f>I155</f>
        <v>5014456</v>
      </c>
      <c r="J160" s="124"/>
      <c r="K160" s="96"/>
      <c r="L160" s="96"/>
      <c r="M160" s="96"/>
      <c r="N160" s="78"/>
    </row>
    <row r="161" spans="1:14" s="154" customFormat="1" ht="24" thickTop="1">
      <c r="A161" s="118"/>
      <c r="B161" s="78"/>
      <c r="C161" s="119"/>
      <c r="D161" s="120"/>
      <c r="E161" s="121"/>
      <c r="F161" s="122"/>
      <c r="G161" s="125"/>
      <c r="H161" s="123"/>
      <c r="I161" s="125"/>
      <c r="J161" s="124"/>
      <c r="K161" s="125"/>
      <c r="L161" s="78"/>
      <c r="M161" s="125"/>
      <c r="N161" s="78"/>
    </row>
    <row r="162" spans="1:14" s="154" customFormat="1" ht="23.25">
      <c r="A162" s="72" t="s">
        <v>40</v>
      </c>
      <c r="B162" s="72"/>
      <c r="C162" s="72"/>
      <c r="D162" s="72"/>
      <c r="E162" s="79"/>
      <c r="F162" s="72"/>
      <c r="G162" s="178"/>
      <c r="H162" s="102"/>
      <c r="I162" s="74"/>
      <c r="J162" s="81"/>
      <c r="K162" s="102"/>
      <c r="L162" s="102"/>
      <c r="M162" s="74"/>
      <c r="N162" s="72"/>
    </row>
    <row r="163" spans="1:14" s="154" customFormat="1" ht="23.25">
      <c r="A163" s="72"/>
      <c r="B163" s="72"/>
      <c r="C163" s="72"/>
      <c r="D163" s="72"/>
      <c r="E163" s="79"/>
      <c r="F163" s="72"/>
      <c r="G163" s="102"/>
      <c r="H163" s="102"/>
      <c r="I163" s="74"/>
      <c r="J163" s="81"/>
      <c r="K163" s="102"/>
      <c r="L163" s="102"/>
      <c r="M163" s="74"/>
      <c r="N163" s="72"/>
    </row>
    <row r="164" spans="1:14" s="154" customFormat="1" ht="23.25">
      <c r="A164" s="72"/>
      <c r="B164" s="72"/>
      <c r="C164" s="72"/>
      <c r="D164" s="72"/>
      <c r="E164" s="79"/>
      <c r="F164" s="72"/>
      <c r="G164" s="102"/>
      <c r="H164" s="102"/>
      <c r="I164" s="74"/>
      <c r="J164" s="81"/>
      <c r="K164" s="102"/>
      <c r="L164" s="102"/>
      <c r="M164" s="74"/>
      <c r="N164" s="72"/>
    </row>
    <row r="165" spans="1:14" s="154" customFormat="1" ht="23.25">
      <c r="A165" s="72"/>
      <c r="B165" s="72"/>
      <c r="C165" s="72"/>
      <c r="D165" s="72"/>
      <c r="E165" s="79"/>
      <c r="F165" s="72"/>
      <c r="G165" s="102"/>
      <c r="H165" s="102"/>
      <c r="I165" s="74"/>
      <c r="J165" s="81"/>
      <c r="K165" s="102"/>
      <c r="L165" s="102"/>
      <c r="M165" s="74"/>
      <c r="N165" s="72"/>
    </row>
    <row r="166" spans="1:14" s="154" customFormat="1" ht="23.25">
      <c r="A166" s="72"/>
      <c r="B166" s="72"/>
      <c r="C166" s="72"/>
      <c r="D166" s="72"/>
      <c r="E166" s="79"/>
      <c r="F166" s="72"/>
      <c r="G166" s="102"/>
      <c r="H166" s="102"/>
      <c r="I166" s="74"/>
      <c r="J166" s="81"/>
      <c r="K166" s="102"/>
      <c r="L166" s="102"/>
      <c r="M166" s="74"/>
      <c r="N166" s="72"/>
    </row>
    <row r="167" spans="1:14" s="154" customFormat="1" ht="23.25">
      <c r="A167" s="72"/>
      <c r="B167" s="72"/>
      <c r="C167" s="72"/>
      <c r="D167" s="72"/>
      <c r="E167" s="79"/>
      <c r="F167" s="72"/>
      <c r="G167" s="102"/>
      <c r="H167" s="102"/>
      <c r="I167" s="74"/>
      <c r="J167" s="81"/>
      <c r="K167" s="102"/>
      <c r="L167" s="102"/>
      <c r="M167" s="74"/>
      <c r="N167" s="72"/>
    </row>
    <row r="168" spans="1:14" s="154" customFormat="1" ht="23.25">
      <c r="A168" s="72"/>
      <c r="B168" s="72"/>
      <c r="C168" s="72"/>
      <c r="D168" s="72"/>
      <c r="E168" s="79"/>
      <c r="F168" s="72"/>
      <c r="G168" s="102"/>
      <c r="H168" s="102"/>
      <c r="I168" s="74"/>
      <c r="J168" s="81"/>
      <c r="K168" s="102"/>
      <c r="L168" s="102"/>
      <c r="M168" s="74"/>
      <c r="N168" s="72"/>
    </row>
    <row r="169" spans="1:14" s="154" customFormat="1" ht="23.25">
      <c r="A169" s="72"/>
      <c r="B169" s="72"/>
      <c r="C169" s="72"/>
      <c r="D169" s="72"/>
      <c r="E169" s="79"/>
      <c r="F169" s="72"/>
      <c r="G169" s="102"/>
      <c r="H169" s="102"/>
      <c r="I169" s="74"/>
      <c r="J169" s="81"/>
      <c r="K169" s="102"/>
      <c r="L169" s="102"/>
      <c r="M169" s="74"/>
      <c r="N169" s="72"/>
    </row>
    <row r="170" spans="1:14" s="154" customFormat="1" ht="23.25">
      <c r="A170" s="72"/>
      <c r="B170" s="72"/>
      <c r="C170" s="72"/>
      <c r="D170" s="72"/>
      <c r="E170" s="79"/>
      <c r="F170" s="72"/>
      <c r="G170" s="102"/>
      <c r="H170" s="102"/>
      <c r="I170" s="74"/>
      <c r="J170" s="81"/>
      <c r="K170" s="102"/>
      <c r="L170" s="102"/>
      <c r="M170" s="74"/>
      <c r="N170" s="72"/>
    </row>
    <row r="171" spans="1:14" s="154" customFormat="1" ht="23.25">
      <c r="A171" s="72"/>
      <c r="B171" s="72"/>
      <c r="C171" s="72"/>
      <c r="D171" s="72"/>
      <c r="E171" s="79"/>
      <c r="F171" s="72"/>
      <c r="G171" s="102"/>
      <c r="H171" s="102"/>
      <c r="I171" s="74"/>
      <c r="J171" s="81"/>
      <c r="K171" s="102"/>
      <c r="L171" s="102"/>
      <c r="M171" s="74"/>
      <c r="N171" s="72"/>
    </row>
    <row r="172" spans="1:13" s="154" customFormat="1" ht="43.5" customHeight="1">
      <c r="A172" s="151"/>
      <c r="B172" s="151"/>
      <c r="C172" s="151"/>
      <c r="D172" s="152"/>
      <c r="E172" s="151"/>
      <c r="F172" s="151"/>
      <c r="G172" s="151"/>
      <c r="H172" s="151"/>
      <c r="I172" s="151"/>
      <c r="J172" s="151"/>
      <c r="K172" s="151"/>
      <c r="L172" s="151"/>
      <c r="M172" s="151" t="s">
        <v>274</v>
      </c>
    </row>
    <row r="173" spans="2:13" ht="21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163" t="s">
        <v>258</v>
      </c>
    </row>
    <row r="174" spans="1:13" ht="21">
      <c r="A174" s="71" t="s">
        <v>41</v>
      </c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</row>
    <row r="175" spans="1:13" ht="21">
      <c r="A175" s="71" t="s">
        <v>29</v>
      </c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</row>
    <row r="176" spans="1:13" ht="21">
      <c r="A176" s="77" t="s">
        <v>290</v>
      </c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</row>
    <row r="177" spans="3:13" ht="21">
      <c r="C177" s="75"/>
      <c r="D177" s="75"/>
      <c r="E177" s="75"/>
      <c r="H177" s="75"/>
      <c r="I177" s="75"/>
      <c r="J177" s="75"/>
      <c r="M177" s="112" t="s">
        <v>254</v>
      </c>
    </row>
    <row r="178" spans="7:14" s="77" customFormat="1" ht="21">
      <c r="G178" s="186" t="s">
        <v>33</v>
      </c>
      <c r="H178" s="186"/>
      <c r="I178" s="186"/>
      <c r="J178" s="85"/>
      <c r="K178" s="186" t="s">
        <v>107</v>
      </c>
      <c r="L178" s="186"/>
      <c r="M178" s="186"/>
      <c r="N178" s="186"/>
    </row>
    <row r="179" spans="5:13" ht="21">
      <c r="E179" s="79"/>
      <c r="F179" s="72"/>
      <c r="G179" s="115">
        <v>2557</v>
      </c>
      <c r="H179" s="102"/>
      <c r="I179" s="115">
        <v>2556</v>
      </c>
      <c r="J179" s="81"/>
      <c r="K179" s="115">
        <v>2557</v>
      </c>
      <c r="L179" s="102"/>
      <c r="M179" s="115">
        <v>2556</v>
      </c>
    </row>
    <row r="180" spans="5:13" ht="21">
      <c r="E180" s="79"/>
      <c r="F180" s="72"/>
      <c r="G180" s="102"/>
      <c r="H180" s="102"/>
      <c r="I180" s="102"/>
      <c r="J180" s="81"/>
      <c r="K180" s="102"/>
      <c r="L180" s="102"/>
      <c r="M180" s="102"/>
    </row>
    <row r="181" spans="1:13" ht="21">
      <c r="A181" s="77" t="s">
        <v>15</v>
      </c>
      <c r="E181" s="80"/>
      <c r="F181" s="80"/>
      <c r="G181" s="82"/>
      <c r="I181" s="82"/>
      <c r="K181" s="82"/>
      <c r="L181" s="75"/>
      <c r="M181" s="82"/>
    </row>
    <row r="182" spans="1:13" ht="21">
      <c r="A182" s="72" t="s">
        <v>246</v>
      </c>
      <c r="G182" s="96">
        <f>G118</f>
        <v>6956745</v>
      </c>
      <c r="H182" s="96">
        <f>H118</f>
        <v>0</v>
      </c>
      <c r="I182" s="96">
        <f>I118</f>
        <v>6080772</v>
      </c>
      <c r="J182" s="96"/>
      <c r="K182" s="96">
        <f>K118</f>
        <v>2526592</v>
      </c>
      <c r="L182" s="96"/>
      <c r="M182" s="96">
        <f>M118</f>
        <v>2438911</v>
      </c>
    </row>
    <row r="183" spans="1:14" ht="21">
      <c r="A183" s="72" t="s">
        <v>264</v>
      </c>
      <c r="G183" s="96"/>
      <c r="H183" s="96"/>
      <c r="I183" s="96"/>
      <c r="J183" s="96"/>
      <c r="K183" s="149"/>
      <c r="L183" s="96"/>
      <c r="M183" s="149"/>
      <c r="N183" s="77"/>
    </row>
    <row r="184" spans="2:13" ht="21">
      <c r="B184" s="72" t="s">
        <v>31</v>
      </c>
      <c r="G184" s="96"/>
      <c r="H184" s="96"/>
      <c r="I184" s="96"/>
      <c r="J184" s="96"/>
      <c r="K184" s="149"/>
      <c r="L184" s="96"/>
      <c r="M184" s="149"/>
    </row>
    <row r="185" spans="2:13" ht="21">
      <c r="B185" s="107" t="s">
        <v>134</v>
      </c>
      <c r="D185" s="107"/>
      <c r="E185" s="72"/>
      <c r="F185" s="72"/>
      <c r="G185" s="96">
        <v>2641201</v>
      </c>
      <c r="H185" s="96"/>
      <c r="I185" s="96">
        <v>2373590</v>
      </c>
      <c r="J185" s="96"/>
      <c r="K185" s="96">
        <v>502752</v>
      </c>
      <c r="L185" s="96"/>
      <c r="M185" s="96">
        <v>500951</v>
      </c>
    </row>
    <row r="186" spans="2:13" ht="21">
      <c r="B186" s="107" t="s">
        <v>136</v>
      </c>
      <c r="D186" s="107"/>
      <c r="E186" s="72"/>
      <c r="F186" s="72"/>
      <c r="G186" s="96">
        <v>12587</v>
      </c>
      <c r="H186" s="96"/>
      <c r="I186" s="96">
        <v>26815</v>
      </c>
      <c r="J186" s="96"/>
      <c r="K186" s="96">
        <v>2456</v>
      </c>
      <c r="L186" s="96"/>
      <c r="M186" s="96">
        <v>61</v>
      </c>
    </row>
    <row r="187" spans="2:13" ht="21">
      <c r="B187" s="107" t="s">
        <v>32</v>
      </c>
      <c r="D187" s="107"/>
      <c r="E187" s="72"/>
      <c r="F187" s="72"/>
      <c r="G187" s="96">
        <v>51780</v>
      </c>
      <c r="H187" s="96"/>
      <c r="I187" s="96">
        <v>207134</v>
      </c>
      <c r="J187" s="96"/>
      <c r="K187" s="96">
        <v>25947</v>
      </c>
      <c r="L187" s="96"/>
      <c r="M187" s="96">
        <v>110596</v>
      </c>
    </row>
    <row r="188" spans="2:13" ht="21">
      <c r="B188" s="107" t="s">
        <v>248</v>
      </c>
      <c r="D188" s="107"/>
      <c r="E188" s="72"/>
      <c r="F188" s="72"/>
      <c r="G188" s="96">
        <v>0</v>
      </c>
      <c r="H188" s="96"/>
      <c r="I188" s="96">
        <v>393</v>
      </c>
      <c r="J188" s="96"/>
      <c r="K188" s="96">
        <v>58967</v>
      </c>
      <c r="L188" s="96"/>
      <c r="M188" s="96">
        <v>0</v>
      </c>
    </row>
    <row r="189" spans="2:13" ht="21">
      <c r="B189" s="107" t="s">
        <v>300</v>
      </c>
      <c r="D189" s="107"/>
      <c r="E189" s="72"/>
      <c r="F189" s="72"/>
      <c r="G189" s="96">
        <v>91069</v>
      </c>
      <c r="H189" s="96"/>
      <c r="I189" s="96">
        <v>0</v>
      </c>
      <c r="J189" s="96"/>
      <c r="K189" s="96">
        <v>14018</v>
      </c>
      <c r="L189" s="96"/>
      <c r="M189" s="96">
        <v>0</v>
      </c>
    </row>
    <row r="190" spans="2:13" ht="21">
      <c r="B190" s="107" t="s">
        <v>286</v>
      </c>
      <c r="D190" s="107"/>
      <c r="E190" s="72"/>
      <c r="F190" s="72"/>
      <c r="G190" s="89">
        <v>-294</v>
      </c>
      <c r="H190" s="89"/>
      <c r="I190" s="89">
        <v>-2620</v>
      </c>
      <c r="J190" s="89"/>
      <c r="K190" s="96">
        <v>-455</v>
      </c>
      <c r="L190" s="89"/>
      <c r="M190" s="96">
        <v>95</v>
      </c>
    </row>
    <row r="191" spans="2:13" ht="21">
      <c r="B191" s="107" t="s">
        <v>52</v>
      </c>
      <c r="D191" s="107"/>
      <c r="E191" s="72"/>
      <c r="F191" s="72"/>
      <c r="G191" s="96">
        <v>-22937</v>
      </c>
      <c r="H191" s="96"/>
      <c r="I191" s="96">
        <v>-26506</v>
      </c>
      <c r="J191" s="96"/>
      <c r="K191" s="96">
        <v>-16729</v>
      </c>
      <c r="L191" s="96"/>
      <c r="M191" s="96">
        <v>-20298</v>
      </c>
    </row>
    <row r="192" spans="2:13" ht="21">
      <c r="B192" s="107" t="str">
        <f>+A24</f>
        <v>ส่วนแบ่งกำไรจากเงินลงทุนในบริษัทร่วม</v>
      </c>
      <c r="D192" s="107"/>
      <c r="E192" s="72"/>
      <c r="F192" s="72"/>
      <c r="G192" s="96">
        <f>-G115</f>
        <v>-839478</v>
      </c>
      <c r="H192" s="96"/>
      <c r="I192" s="96">
        <v>-788168</v>
      </c>
      <c r="J192" s="96"/>
      <c r="K192" s="96">
        <f>-K24</f>
        <v>0</v>
      </c>
      <c r="L192" s="96"/>
      <c r="M192" s="96">
        <v>0</v>
      </c>
    </row>
    <row r="193" spans="2:13" ht="21">
      <c r="B193" s="72" t="s">
        <v>276</v>
      </c>
      <c r="D193" s="107"/>
      <c r="E193" s="72"/>
      <c r="F193" s="72"/>
      <c r="G193" s="96">
        <v>0</v>
      </c>
      <c r="H193" s="96"/>
      <c r="I193" s="96">
        <v>-148066</v>
      </c>
      <c r="J193" s="96"/>
      <c r="K193" s="96">
        <v>0</v>
      </c>
      <c r="L193" s="96"/>
      <c r="M193" s="96">
        <v>0</v>
      </c>
    </row>
    <row r="194" spans="2:13" ht="21">
      <c r="B194" s="107" t="s">
        <v>317</v>
      </c>
      <c r="D194" s="107"/>
      <c r="E194" s="72"/>
      <c r="F194" s="72"/>
      <c r="G194" s="96">
        <v>2218</v>
      </c>
      <c r="H194" s="96"/>
      <c r="I194" s="96">
        <v>2758</v>
      </c>
      <c r="J194" s="96"/>
      <c r="K194" s="96">
        <v>2218</v>
      </c>
      <c r="L194" s="96"/>
      <c r="M194" s="96">
        <v>2758</v>
      </c>
    </row>
    <row r="195" spans="2:13" ht="21">
      <c r="B195" s="107" t="s">
        <v>313</v>
      </c>
      <c r="D195" s="107"/>
      <c r="E195" s="72"/>
      <c r="F195" s="72"/>
      <c r="G195" s="96"/>
      <c r="H195" s="96"/>
      <c r="I195" s="96"/>
      <c r="J195" s="96"/>
      <c r="K195" s="96"/>
      <c r="L195" s="96"/>
      <c r="M195" s="96"/>
    </row>
    <row r="196" spans="2:13" ht="21">
      <c r="B196" s="107" t="s">
        <v>314</v>
      </c>
      <c r="D196" s="107"/>
      <c r="E196" s="72"/>
      <c r="F196" s="72"/>
      <c r="G196" s="96">
        <v>-94248</v>
      </c>
      <c r="H196" s="96"/>
      <c r="I196" s="96">
        <v>32400</v>
      </c>
      <c r="J196" s="96"/>
      <c r="K196" s="96">
        <v>-94450</v>
      </c>
      <c r="L196" s="96"/>
      <c r="M196" s="96">
        <v>-50904</v>
      </c>
    </row>
    <row r="197" spans="2:13" ht="21">
      <c r="B197" s="107" t="s">
        <v>281</v>
      </c>
      <c r="D197" s="107"/>
      <c r="E197" s="72"/>
      <c r="F197" s="72"/>
      <c r="G197" s="89">
        <v>0</v>
      </c>
      <c r="H197" s="89"/>
      <c r="I197" s="89">
        <v>0</v>
      </c>
      <c r="J197" s="89"/>
      <c r="K197" s="96">
        <v>19102</v>
      </c>
      <c r="L197" s="89"/>
      <c r="M197" s="96">
        <v>-11812</v>
      </c>
    </row>
    <row r="198" spans="2:13" ht="21">
      <c r="B198" s="107" t="s">
        <v>189</v>
      </c>
      <c r="D198" s="107"/>
      <c r="E198" s="72"/>
      <c r="F198" s="72"/>
      <c r="G198" s="89">
        <v>127577</v>
      </c>
      <c r="H198" s="89"/>
      <c r="I198" s="89">
        <v>120967</v>
      </c>
      <c r="J198" s="89"/>
      <c r="K198" s="96">
        <v>22402</v>
      </c>
      <c r="L198" s="89"/>
      <c r="M198" s="96">
        <v>21754</v>
      </c>
    </row>
    <row r="199" spans="2:13" ht="21">
      <c r="B199" s="107" t="s">
        <v>309</v>
      </c>
      <c r="D199" s="107"/>
      <c r="E199" s="72"/>
      <c r="F199" s="72"/>
      <c r="G199" s="89">
        <v>32609</v>
      </c>
      <c r="H199" s="89"/>
      <c r="I199" s="89">
        <v>25717</v>
      </c>
      <c r="J199" s="89"/>
      <c r="K199" s="96">
        <v>10007</v>
      </c>
      <c r="L199" s="89"/>
      <c r="M199" s="96">
        <v>9609</v>
      </c>
    </row>
    <row r="200" spans="2:13" ht="21">
      <c r="B200" s="107" t="s">
        <v>128</v>
      </c>
      <c r="D200" s="107"/>
      <c r="E200" s="72"/>
      <c r="F200" s="72"/>
      <c r="G200" s="89">
        <f>-G103</f>
        <v>-44867</v>
      </c>
      <c r="H200" s="96"/>
      <c r="I200" s="89">
        <v>-39270</v>
      </c>
      <c r="J200" s="96"/>
      <c r="K200" s="89">
        <f>-K103</f>
        <v>-228611</v>
      </c>
      <c r="L200" s="96"/>
      <c r="M200" s="89">
        <v>-202790</v>
      </c>
    </row>
    <row r="201" spans="2:13" ht="21">
      <c r="B201" s="107" t="s">
        <v>140</v>
      </c>
      <c r="D201" s="107"/>
      <c r="E201" s="72"/>
      <c r="F201" s="72"/>
      <c r="G201" s="89">
        <f>-G104</f>
        <v>-9427</v>
      </c>
      <c r="H201" s="96"/>
      <c r="I201" s="89">
        <v>-31964</v>
      </c>
      <c r="J201" s="96"/>
      <c r="K201" s="89">
        <f>-K104</f>
        <v>-1679275</v>
      </c>
      <c r="L201" s="96"/>
      <c r="M201" s="89">
        <v>-1882541</v>
      </c>
    </row>
    <row r="202" spans="2:13" ht="21">
      <c r="B202" s="107" t="s">
        <v>125</v>
      </c>
      <c r="D202" s="107"/>
      <c r="E202" s="72"/>
      <c r="F202" s="72"/>
      <c r="G202" s="94">
        <f>-G117</f>
        <v>679989</v>
      </c>
      <c r="H202" s="96"/>
      <c r="I202" s="94">
        <v>705444</v>
      </c>
      <c r="J202" s="96"/>
      <c r="K202" s="94">
        <f>-K117</f>
        <v>721423</v>
      </c>
      <c r="L202" s="96"/>
      <c r="M202" s="94">
        <v>740596</v>
      </c>
    </row>
    <row r="203" spans="1:13" ht="21">
      <c r="A203" s="72" t="s">
        <v>185</v>
      </c>
      <c r="G203" s="96"/>
      <c r="H203" s="96"/>
      <c r="I203" s="96"/>
      <c r="J203" s="96"/>
      <c r="K203" s="96"/>
      <c r="L203" s="96"/>
      <c r="M203" s="96"/>
    </row>
    <row r="204" spans="2:13" ht="21">
      <c r="B204" s="72" t="s">
        <v>186</v>
      </c>
      <c r="G204" s="89">
        <f>SUM(G182:G202)</f>
        <v>9584524</v>
      </c>
      <c r="H204" s="96"/>
      <c r="I204" s="89">
        <f>SUM(I182:I202)</f>
        <v>8539396</v>
      </c>
      <c r="J204" s="96"/>
      <c r="K204" s="89">
        <f>SUM(K182:K202)</f>
        <v>1886364</v>
      </c>
      <c r="L204" s="96"/>
      <c r="M204" s="89">
        <f>SUM(M182:M202)</f>
        <v>1656986</v>
      </c>
    </row>
    <row r="205" spans="7:13" ht="21">
      <c r="G205" s="89"/>
      <c r="H205" s="96"/>
      <c r="I205" s="89"/>
      <c r="J205" s="96"/>
      <c r="K205" s="89"/>
      <c r="L205" s="96"/>
      <c r="M205" s="89"/>
    </row>
    <row r="206" spans="1:13" ht="21">
      <c r="A206" s="72" t="s">
        <v>40</v>
      </c>
      <c r="G206" s="89"/>
      <c r="H206" s="96"/>
      <c r="I206" s="89"/>
      <c r="J206" s="96"/>
      <c r="K206" s="89"/>
      <c r="L206" s="96"/>
      <c r="M206" s="89"/>
    </row>
    <row r="207" spans="7:13" ht="21">
      <c r="G207" s="89"/>
      <c r="H207" s="96"/>
      <c r="I207" s="89"/>
      <c r="J207" s="96"/>
      <c r="K207" s="89"/>
      <c r="L207" s="96"/>
      <c r="M207" s="89"/>
    </row>
    <row r="208" spans="7:13" ht="21">
      <c r="G208" s="89"/>
      <c r="H208" s="96"/>
      <c r="I208" s="89"/>
      <c r="J208" s="96"/>
      <c r="K208" s="89"/>
      <c r="L208" s="96"/>
      <c r="M208" s="89"/>
    </row>
    <row r="209" spans="7:13" ht="21">
      <c r="G209" s="89"/>
      <c r="H209" s="96"/>
      <c r="I209" s="89"/>
      <c r="J209" s="96"/>
      <c r="K209" s="89"/>
      <c r="L209" s="96"/>
      <c r="M209" s="89"/>
    </row>
    <row r="210" spans="7:13" ht="21">
      <c r="G210" s="89"/>
      <c r="H210" s="96"/>
      <c r="I210" s="89"/>
      <c r="J210" s="96"/>
      <c r="K210" s="89"/>
      <c r="L210" s="96"/>
      <c r="M210" s="89"/>
    </row>
    <row r="211" spans="7:13" ht="21">
      <c r="G211" s="89"/>
      <c r="H211" s="96"/>
      <c r="I211" s="89"/>
      <c r="J211" s="96"/>
      <c r="K211" s="89"/>
      <c r="L211" s="96"/>
      <c r="M211" s="89"/>
    </row>
    <row r="212" spans="7:13" ht="21">
      <c r="G212" s="89"/>
      <c r="H212" s="96"/>
      <c r="I212" s="89"/>
      <c r="J212" s="96"/>
      <c r="K212" s="89"/>
      <c r="L212" s="96"/>
      <c r="M212" s="89"/>
    </row>
    <row r="213" spans="7:13" ht="21">
      <c r="G213" s="89"/>
      <c r="H213" s="96"/>
      <c r="I213" s="89"/>
      <c r="J213" s="96"/>
      <c r="K213" s="89"/>
      <c r="L213" s="96"/>
      <c r="M213" s="89"/>
    </row>
    <row r="214" spans="7:13" ht="21">
      <c r="G214" s="89"/>
      <c r="H214" s="96"/>
      <c r="I214" s="89"/>
      <c r="J214" s="96"/>
      <c r="K214" s="89"/>
      <c r="L214" s="96"/>
      <c r="M214" s="89"/>
    </row>
    <row r="215" spans="7:13" ht="21">
      <c r="G215" s="89"/>
      <c r="H215" s="96"/>
      <c r="I215" s="89"/>
      <c r="J215" s="96"/>
      <c r="K215" s="89"/>
      <c r="L215" s="96"/>
      <c r="M215" s="89"/>
    </row>
    <row r="216" spans="7:13" ht="21">
      <c r="G216" s="89"/>
      <c r="H216" s="96"/>
      <c r="I216" s="89"/>
      <c r="J216" s="96"/>
      <c r="K216" s="89"/>
      <c r="L216" s="96"/>
      <c r="M216" s="89"/>
    </row>
    <row r="217" spans="7:13" ht="23.25">
      <c r="G217" s="89"/>
      <c r="H217" s="96"/>
      <c r="I217" s="89"/>
      <c r="J217" s="96"/>
      <c r="K217" s="89"/>
      <c r="L217" s="96"/>
      <c r="M217" s="151" t="s">
        <v>275</v>
      </c>
    </row>
    <row r="218" spans="1:13" ht="21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163" t="s">
        <v>258</v>
      </c>
    </row>
    <row r="219" spans="1:13" ht="21">
      <c r="A219" s="71" t="s">
        <v>41</v>
      </c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</row>
    <row r="220" spans="1:13" ht="21">
      <c r="A220" s="71" t="s">
        <v>180</v>
      </c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</row>
    <row r="221" spans="1:13" ht="21">
      <c r="A221" s="71" t="s">
        <v>290</v>
      </c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</row>
    <row r="222" spans="3:13" ht="21">
      <c r="C222" s="75"/>
      <c r="D222" s="75"/>
      <c r="E222" s="75"/>
      <c r="H222" s="75"/>
      <c r="I222" s="75"/>
      <c r="J222" s="75"/>
      <c r="M222" s="112" t="s">
        <v>254</v>
      </c>
    </row>
    <row r="223" spans="7:14" s="77" customFormat="1" ht="21">
      <c r="G223" s="186" t="s">
        <v>33</v>
      </c>
      <c r="H223" s="186"/>
      <c r="I223" s="186"/>
      <c r="J223" s="85"/>
      <c r="K223" s="186" t="s">
        <v>107</v>
      </c>
      <c r="L223" s="186"/>
      <c r="M223" s="186"/>
      <c r="N223" s="186"/>
    </row>
    <row r="224" spans="5:13" ht="21">
      <c r="E224" s="79"/>
      <c r="F224" s="72"/>
      <c r="G224" s="115">
        <v>2557</v>
      </c>
      <c r="H224" s="102"/>
      <c r="I224" s="115">
        <v>2556</v>
      </c>
      <c r="J224" s="81"/>
      <c r="K224" s="115">
        <v>2557</v>
      </c>
      <c r="L224" s="102"/>
      <c r="M224" s="115">
        <v>2556</v>
      </c>
    </row>
    <row r="225" spans="5:13" ht="21">
      <c r="E225" s="79"/>
      <c r="F225" s="72"/>
      <c r="G225" s="102"/>
      <c r="H225" s="102"/>
      <c r="I225" s="102"/>
      <c r="J225" s="81"/>
      <c r="K225" s="102"/>
      <c r="L225" s="102"/>
      <c r="M225" s="102"/>
    </row>
    <row r="226" spans="1:13" ht="21">
      <c r="A226" s="77" t="s">
        <v>237</v>
      </c>
      <c r="E226" s="80"/>
      <c r="F226" s="80"/>
      <c r="G226" s="82"/>
      <c r="I226" s="82"/>
      <c r="K226" s="82"/>
      <c r="L226" s="75"/>
      <c r="M226" s="82"/>
    </row>
    <row r="227" spans="1:13" ht="21">
      <c r="A227" s="72" t="s">
        <v>63</v>
      </c>
      <c r="G227" s="96"/>
      <c r="H227" s="96"/>
      <c r="I227" s="96"/>
      <c r="J227" s="96"/>
      <c r="K227" s="96"/>
      <c r="L227" s="96"/>
      <c r="M227" s="96"/>
    </row>
    <row r="228" spans="2:13" ht="21">
      <c r="B228" s="107" t="s">
        <v>198</v>
      </c>
      <c r="D228" s="107"/>
      <c r="E228" s="72"/>
      <c r="F228" s="72"/>
      <c r="G228" s="96">
        <v>-481075</v>
      </c>
      <c r="H228" s="96"/>
      <c r="I228" s="96">
        <v>-477880</v>
      </c>
      <c r="J228" s="96"/>
      <c r="K228" s="96">
        <v>-72500</v>
      </c>
      <c r="L228" s="96"/>
      <c r="M228" s="89">
        <v>-43533</v>
      </c>
    </row>
    <row r="229" spans="2:13" ht="21">
      <c r="B229" s="107" t="s">
        <v>43</v>
      </c>
      <c r="D229" s="107"/>
      <c r="E229" s="72"/>
      <c r="F229" s="72"/>
      <c r="G229" s="96">
        <v>57033</v>
      </c>
      <c r="H229" s="96"/>
      <c r="I229" s="96">
        <v>48497</v>
      </c>
      <c r="J229" s="96"/>
      <c r="K229" s="96">
        <v>12734</v>
      </c>
      <c r="L229" s="96"/>
      <c r="M229" s="89">
        <v>1756</v>
      </c>
    </row>
    <row r="230" spans="2:13" ht="21">
      <c r="B230" s="107" t="s">
        <v>64</v>
      </c>
      <c r="D230" s="107"/>
      <c r="E230" s="72"/>
      <c r="F230" s="72"/>
      <c r="G230" s="96">
        <v>-46950</v>
      </c>
      <c r="H230" s="96"/>
      <c r="I230" s="96">
        <v>-15505</v>
      </c>
      <c r="J230" s="96"/>
      <c r="K230" s="96">
        <v>-20267</v>
      </c>
      <c r="L230" s="96"/>
      <c r="M230" s="89">
        <v>-8838</v>
      </c>
    </row>
    <row r="231" spans="2:13" ht="21">
      <c r="B231" s="107" t="s">
        <v>65</v>
      </c>
      <c r="D231" s="107"/>
      <c r="E231" s="72"/>
      <c r="F231" s="72"/>
      <c r="G231" s="96">
        <v>31757</v>
      </c>
      <c r="H231" s="96"/>
      <c r="I231" s="96">
        <v>14947</v>
      </c>
      <c r="J231" s="96"/>
      <c r="K231" s="96">
        <v>1482</v>
      </c>
      <c r="L231" s="96"/>
      <c r="M231" s="89">
        <v>-2427</v>
      </c>
    </row>
    <row r="232" spans="1:13" ht="21">
      <c r="A232" s="72" t="s">
        <v>66</v>
      </c>
      <c r="G232" s="96"/>
      <c r="H232" s="96"/>
      <c r="I232" s="96"/>
      <c r="J232" s="96"/>
      <c r="K232" s="96"/>
      <c r="L232" s="96"/>
      <c r="M232" s="96"/>
    </row>
    <row r="233" spans="2:13" ht="21">
      <c r="B233" s="107" t="s">
        <v>199</v>
      </c>
      <c r="D233" s="107"/>
      <c r="E233" s="72"/>
      <c r="F233" s="72"/>
      <c r="G233" s="96">
        <v>321977</v>
      </c>
      <c r="H233" s="96"/>
      <c r="I233" s="96">
        <v>-7339</v>
      </c>
      <c r="J233" s="96"/>
      <c r="K233" s="96">
        <v>32212</v>
      </c>
      <c r="L233" s="96"/>
      <c r="M233" s="89">
        <v>8695</v>
      </c>
    </row>
    <row r="234" spans="2:13" ht="21">
      <c r="B234" s="107" t="s">
        <v>44</v>
      </c>
      <c r="D234" s="107"/>
      <c r="E234" s="72"/>
      <c r="F234" s="72"/>
      <c r="G234" s="96">
        <v>1467572</v>
      </c>
      <c r="H234" s="96"/>
      <c r="I234" s="96">
        <f>1103890-I199</f>
        <v>1078173</v>
      </c>
      <c r="J234" s="96"/>
      <c r="K234" s="96">
        <v>359902</v>
      </c>
      <c r="L234" s="96"/>
      <c r="M234" s="89">
        <f>233769-M199</f>
        <v>224160</v>
      </c>
    </row>
    <row r="235" spans="2:13" ht="21">
      <c r="B235" s="107" t="s">
        <v>6</v>
      </c>
      <c r="D235" s="107"/>
      <c r="E235" s="72"/>
      <c r="F235" s="72"/>
      <c r="G235" s="96">
        <v>-148246</v>
      </c>
      <c r="H235" s="96"/>
      <c r="I235" s="96">
        <v>-12735</v>
      </c>
      <c r="J235" s="96"/>
      <c r="K235" s="96">
        <v>-113810</v>
      </c>
      <c r="L235" s="96"/>
      <c r="M235" s="89">
        <v>59713</v>
      </c>
    </row>
    <row r="236" spans="2:13" ht="21">
      <c r="B236" s="107" t="s">
        <v>156</v>
      </c>
      <c r="D236" s="107"/>
      <c r="E236" s="72"/>
      <c r="F236" s="72"/>
      <c r="G236" s="96">
        <v>-23192</v>
      </c>
      <c r="H236" s="96"/>
      <c r="I236" s="96">
        <v>-15877</v>
      </c>
      <c r="J236" s="96"/>
      <c r="K236" s="96">
        <v>-6598</v>
      </c>
      <c r="L236" s="96"/>
      <c r="M236" s="96">
        <v>-436</v>
      </c>
    </row>
    <row r="237" spans="2:13" ht="21">
      <c r="B237" s="107" t="s">
        <v>46</v>
      </c>
      <c r="D237" s="107"/>
      <c r="E237" s="72"/>
      <c r="F237" s="72"/>
      <c r="G237" s="94">
        <v>92811</v>
      </c>
      <c r="H237" s="96"/>
      <c r="I237" s="94">
        <v>14599</v>
      </c>
      <c r="J237" s="96"/>
      <c r="K237" s="94">
        <v>-10459</v>
      </c>
      <c r="L237" s="96"/>
      <c r="M237" s="94">
        <v>-6022</v>
      </c>
    </row>
    <row r="238" spans="1:13" ht="21">
      <c r="A238" s="72" t="s">
        <v>126</v>
      </c>
      <c r="D238" s="107"/>
      <c r="E238" s="72"/>
      <c r="F238" s="72"/>
      <c r="G238" s="89">
        <f>SUM(G204,G228:G237)</f>
        <v>10856211</v>
      </c>
      <c r="H238" s="96"/>
      <c r="I238" s="89">
        <f>SUM(I204,I228:I237)</f>
        <v>9166276</v>
      </c>
      <c r="J238" s="96"/>
      <c r="K238" s="89">
        <f>SUM(K204,K228:K237)</f>
        <v>2069060</v>
      </c>
      <c r="L238" s="96"/>
      <c r="M238" s="89">
        <f>SUM(M204,M228:M237)</f>
        <v>1890054</v>
      </c>
    </row>
    <row r="239" spans="2:13" ht="21">
      <c r="B239" s="101" t="s">
        <v>49</v>
      </c>
      <c r="D239" s="107"/>
      <c r="E239" s="72"/>
      <c r="F239" s="72"/>
      <c r="G239" s="89">
        <v>51198</v>
      </c>
      <c r="H239" s="96"/>
      <c r="I239" s="89">
        <v>37389</v>
      </c>
      <c r="J239" s="96"/>
      <c r="K239" s="96">
        <v>244292</v>
      </c>
      <c r="L239" s="96"/>
      <c r="M239" s="96">
        <v>207422</v>
      </c>
    </row>
    <row r="240" spans="1:13" ht="21">
      <c r="A240" s="101"/>
      <c r="B240" s="101" t="s">
        <v>127</v>
      </c>
      <c r="D240" s="107"/>
      <c r="E240" s="72"/>
      <c r="F240" s="72"/>
      <c r="G240" s="72">
        <v>-742307</v>
      </c>
      <c r="H240" s="89"/>
      <c r="I240" s="72">
        <v>-707191</v>
      </c>
      <c r="J240" s="89"/>
      <c r="K240" s="96">
        <v>-790279</v>
      </c>
      <c r="L240" s="89"/>
      <c r="M240" s="96">
        <v>-749412</v>
      </c>
    </row>
    <row r="241" spans="1:13" ht="21">
      <c r="A241" s="101"/>
      <c r="B241" s="101" t="s">
        <v>193</v>
      </c>
      <c r="D241" s="107"/>
      <c r="E241" s="72"/>
      <c r="F241" s="72"/>
      <c r="G241" s="96">
        <v>11664</v>
      </c>
      <c r="H241" s="89"/>
      <c r="I241" s="96">
        <v>5825</v>
      </c>
      <c r="J241" s="89"/>
      <c r="K241" s="96">
        <v>0</v>
      </c>
      <c r="L241" s="89"/>
      <c r="M241" s="96">
        <v>0</v>
      </c>
    </row>
    <row r="242" spans="1:13" ht="21">
      <c r="A242" s="101"/>
      <c r="B242" s="101" t="s">
        <v>249</v>
      </c>
      <c r="D242" s="107"/>
      <c r="E242" s="72"/>
      <c r="F242" s="72"/>
      <c r="G242" s="94">
        <v>-1415193</v>
      </c>
      <c r="H242" s="96"/>
      <c r="I242" s="94">
        <v>-1485002</v>
      </c>
      <c r="J242" s="96"/>
      <c r="K242" s="96">
        <v>-147185</v>
      </c>
      <c r="L242" s="96"/>
      <c r="M242" s="96">
        <v>-141023</v>
      </c>
    </row>
    <row r="243" spans="1:13" ht="21">
      <c r="A243" s="77" t="s">
        <v>149</v>
      </c>
      <c r="G243" s="95">
        <f>SUM(G238:G242)</f>
        <v>8761573</v>
      </c>
      <c r="H243" s="96"/>
      <c r="I243" s="95">
        <f>SUM(I238:I242)</f>
        <v>7017297</v>
      </c>
      <c r="J243" s="96"/>
      <c r="K243" s="95">
        <f>SUM(K238:K242)</f>
        <v>1375888</v>
      </c>
      <c r="L243" s="89"/>
      <c r="M243" s="95">
        <f>SUM(M238:M242)</f>
        <v>1207041</v>
      </c>
    </row>
    <row r="244" spans="1:13" ht="21">
      <c r="A244" s="77"/>
      <c r="G244" s="89"/>
      <c r="H244" s="96"/>
      <c r="I244" s="89"/>
      <c r="J244" s="96"/>
      <c r="K244" s="89"/>
      <c r="L244" s="89"/>
      <c r="M244" s="89"/>
    </row>
    <row r="245" spans="1:13" ht="21">
      <c r="A245" s="72" t="s">
        <v>40</v>
      </c>
      <c r="G245" s="89"/>
      <c r="H245" s="96"/>
      <c r="I245" s="89"/>
      <c r="J245" s="96"/>
      <c r="K245" s="89"/>
      <c r="L245" s="89"/>
      <c r="M245" s="89"/>
    </row>
    <row r="246" spans="7:13" ht="21">
      <c r="G246" s="89"/>
      <c r="H246" s="96"/>
      <c r="I246" s="89"/>
      <c r="J246" s="96"/>
      <c r="K246" s="89"/>
      <c r="L246" s="89"/>
      <c r="M246" s="89"/>
    </row>
    <row r="247" spans="7:13" ht="21">
      <c r="G247" s="89"/>
      <c r="H247" s="96"/>
      <c r="I247" s="89"/>
      <c r="J247" s="96"/>
      <c r="K247" s="89"/>
      <c r="L247" s="89"/>
      <c r="M247" s="89"/>
    </row>
    <row r="248" spans="7:13" ht="21">
      <c r="G248" s="89"/>
      <c r="H248" s="96"/>
      <c r="I248" s="89"/>
      <c r="J248" s="96"/>
      <c r="K248" s="89"/>
      <c r="L248" s="89"/>
      <c r="M248" s="89"/>
    </row>
    <row r="249" spans="7:13" ht="21">
      <c r="G249" s="89"/>
      <c r="H249" s="96"/>
      <c r="I249" s="89"/>
      <c r="J249" s="96"/>
      <c r="K249" s="89"/>
      <c r="L249" s="89"/>
      <c r="M249" s="89"/>
    </row>
    <row r="250" spans="7:13" ht="21">
      <c r="G250" s="89"/>
      <c r="H250" s="96"/>
      <c r="I250" s="89"/>
      <c r="J250" s="96"/>
      <c r="K250" s="89"/>
      <c r="L250" s="89"/>
      <c r="M250" s="89"/>
    </row>
    <row r="251" spans="7:13" ht="21">
      <c r="G251" s="89"/>
      <c r="H251" s="96"/>
      <c r="I251" s="89"/>
      <c r="J251" s="96"/>
      <c r="K251" s="89"/>
      <c r="L251" s="89"/>
      <c r="M251" s="89"/>
    </row>
    <row r="252" spans="7:13" ht="21">
      <c r="G252" s="89"/>
      <c r="H252" s="96"/>
      <c r="I252" s="89"/>
      <c r="J252" s="96"/>
      <c r="K252" s="89"/>
      <c r="L252" s="89"/>
      <c r="M252" s="89"/>
    </row>
    <row r="253" spans="7:13" ht="21">
      <c r="G253" s="89"/>
      <c r="H253" s="96"/>
      <c r="I253" s="89"/>
      <c r="J253" s="96"/>
      <c r="K253" s="89"/>
      <c r="L253" s="89"/>
      <c r="M253" s="89"/>
    </row>
    <row r="254" spans="7:13" ht="21">
      <c r="G254" s="89"/>
      <c r="H254" s="96"/>
      <c r="I254" s="89"/>
      <c r="J254" s="96"/>
      <c r="K254" s="89"/>
      <c r="L254" s="89"/>
      <c r="M254" s="89"/>
    </row>
    <row r="255" spans="7:13" ht="21">
      <c r="G255" s="89"/>
      <c r="H255" s="96"/>
      <c r="I255" s="89"/>
      <c r="J255" s="96"/>
      <c r="K255" s="89"/>
      <c r="L255" s="89"/>
      <c r="M255" s="89"/>
    </row>
    <row r="256" spans="7:13" ht="21">
      <c r="G256" s="89"/>
      <c r="H256" s="96"/>
      <c r="I256" s="89"/>
      <c r="J256" s="96"/>
      <c r="K256" s="89"/>
      <c r="L256" s="89"/>
      <c r="M256" s="89"/>
    </row>
    <row r="257" spans="7:13" ht="21">
      <c r="G257" s="89"/>
      <c r="H257" s="96"/>
      <c r="I257" s="89"/>
      <c r="J257" s="96"/>
      <c r="K257" s="89"/>
      <c r="L257" s="89"/>
      <c r="M257" s="89"/>
    </row>
    <row r="258" spans="7:13" ht="21">
      <c r="G258" s="89"/>
      <c r="H258" s="96"/>
      <c r="I258" s="89"/>
      <c r="J258" s="96"/>
      <c r="K258" s="89"/>
      <c r="L258" s="89"/>
      <c r="M258" s="89"/>
    </row>
    <row r="259" spans="7:13" ht="21">
      <c r="G259" s="89"/>
      <c r="H259" s="96"/>
      <c r="I259" s="89"/>
      <c r="J259" s="96"/>
      <c r="K259" s="89"/>
      <c r="L259" s="89"/>
      <c r="M259" s="89"/>
    </row>
    <row r="260" spans="7:13" ht="21">
      <c r="G260" s="89"/>
      <c r="H260" s="96"/>
      <c r="I260" s="89"/>
      <c r="J260" s="96"/>
      <c r="K260" s="89"/>
      <c r="L260" s="89"/>
      <c r="M260" s="89"/>
    </row>
    <row r="261" spans="7:13" ht="21">
      <c r="G261" s="89"/>
      <c r="H261" s="96"/>
      <c r="I261" s="89"/>
      <c r="J261" s="96"/>
      <c r="K261" s="89"/>
      <c r="L261" s="89"/>
      <c r="M261" s="89"/>
    </row>
    <row r="262" spans="5:13" s="152" customFormat="1" ht="23.25">
      <c r="E262" s="156"/>
      <c r="F262" s="156"/>
      <c r="G262" s="161"/>
      <c r="H262" s="162"/>
      <c r="I262" s="161"/>
      <c r="J262" s="162"/>
      <c r="K262" s="161"/>
      <c r="L262" s="161"/>
      <c r="M262" s="161">
        <v>12</v>
      </c>
    </row>
    <row r="263" spans="1:13" ht="21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163" t="s">
        <v>258</v>
      </c>
    </row>
    <row r="264" spans="1:13" ht="21">
      <c r="A264" s="71" t="s">
        <v>41</v>
      </c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</row>
    <row r="265" spans="1:13" ht="21">
      <c r="A265" s="71" t="s">
        <v>180</v>
      </c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</row>
    <row r="266" spans="1:13" ht="21">
      <c r="A266" s="71" t="s">
        <v>290</v>
      </c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</row>
    <row r="267" spans="3:13" ht="21">
      <c r="C267" s="113"/>
      <c r="D267" s="113"/>
      <c r="E267" s="113"/>
      <c r="F267" s="114"/>
      <c r="G267" s="113"/>
      <c r="H267" s="113"/>
      <c r="I267" s="113"/>
      <c r="J267" s="113"/>
      <c r="M267" s="112" t="s">
        <v>254</v>
      </c>
    </row>
    <row r="268" spans="7:14" s="77" customFormat="1" ht="21">
      <c r="G268" s="186" t="s">
        <v>33</v>
      </c>
      <c r="H268" s="186"/>
      <c r="I268" s="186"/>
      <c r="J268" s="85"/>
      <c r="K268" s="186" t="s">
        <v>107</v>
      </c>
      <c r="L268" s="186"/>
      <c r="M268" s="186"/>
      <c r="N268" s="186"/>
    </row>
    <row r="269" spans="5:13" ht="21">
      <c r="E269" s="79"/>
      <c r="F269" s="72"/>
      <c r="G269" s="115">
        <v>2557</v>
      </c>
      <c r="H269" s="102"/>
      <c r="I269" s="115">
        <v>2556</v>
      </c>
      <c r="J269" s="81"/>
      <c r="K269" s="115">
        <v>2557</v>
      </c>
      <c r="L269" s="102"/>
      <c r="M269" s="115">
        <v>2556</v>
      </c>
    </row>
    <row r="270" spans="5:13" ht="21">
      <c r="E270" s="79"/>
      <c r="F270" s="72"/>
      <c r="G270" s="102"/>
      <c r="H270" s="102"/>
      <c r="I270" s="102"/>
      <c r="J270" s="81"/>
      <c r="K270" s="102"/>
      <c r="L270" s="102"/>
      <c r="M270" s="102"/>
    </row>
    <row r="271" spans="1:9" ht="21">
      <c r="A271" s="77" t="s">
        <v>16</v>
      </c>
      <c r="I271" s="75"/>
    </row>
    <row r="272" spans="1:14" ht="21">
      <c r="A272" s="107" t="s">
        <v>269</v>
      </c>
      <c r="C272" s="107"/>
      <c r="D272" s="107"/>
      <c r="E272" s="72"/>
      <c r="F272" s="72"/>
      <c r="G272" s="96">
        <v>-73800</v>
      </c>
      <c r="H272" s="96"/>
      <c r="I272" s="96">
        <v>285034</v>
      </c>
      <c r="J272" s="96"/>
      <c r="K272" s="96">
        <v>0</v>
      </c>
      <c r="L272" s="96"/>
      <c r="M272" s="96">
        <v>-3</v>
      </c>
      <c r="N272" s="77"/>
    </row>
    <row r="273" spans="1:14" ht="21">
      <c r="A273" s="107" t="s">
        <v>304</v>
      </c>
      <c r="C273" s="107"/>
      <c r="D273" s="107"/>
      <c r="E273" s="72"/>
      <c r="F273" s="72"/>
      <c r="G273" s="96">
        <v>-3776</v>
      </c>
      <c r="H273" s="96"/>
      <c r="I273" s="96">
        <v>-247</v>
      </c>
      <c r="J273" s="96"/>
      <c r="K273" s="96">
        <v>0</v>
      </c>
      <c r="L273" s="96"/>
      <c r="M273" s="96">
        <v>-14000</v>
      </c>
      <c r="N273" s="77"/>
    </row>
    <row r="274" spans="1:14" ht="21">
      <c r="A274" s="107" t="s">
        <v>305</v>
      </c>
      <c r="C274" s="107"/>
      <c r="D274" s="107"/>
      <c r="E274" s="72"/>
      <c r="F274" s="72"/>
      <c r="G274" s="96">
        <v>0</v>
      </c>
      <c r="H274" s="96"/>
      <c r="I274" s="96">
        <v>-10418</v>
      </c>
      <c r="J274" s="96"/>
      <c r="K274" s="96">
        <v>0</v>
      </c>
      <c r="L274" s="96"/>
      <c r="M274" s="96">
        <v>0</v>
      </c>
      <c r="N274" s="77"/>
    </row>
    <row r="275" spans="1:14" ht="21">
      <c r="A275" s="107" t="s">
        <v>112</v>
      </c>
      <c r="C275" s="107"/>
      <c r="D275" s="107"/>
      <c r="E275" s="72"/>
      <c r="F275" s="72"/>
      <c r="G275" s="96">
        <v>377328</v>
      </c>
      <c r="H275" s="96"/>
      <c r="I275" s="96">
        <v>444128</v>
      </c>
      <c r="J275" s="96"/>
      <c r="K275" s="96">
        <v>1679275</v>
      </c>
      <c r="L275" s="96"/>
      <c r="M275" s="96">
        <v>1890339</v>
      </c>
      <c r="N275" s="77"/>
    </row>
    <row r="276" spans="1:13" ht="21">
      <c r="A276" s="107" t="s">
        <v>242</v>
      </c>
      <c r="C276" s="107"/>
      <c r="D276" s="107"/>
      <c r="E276" s="72"/>
      <c r="F276" s="72"/>
      <c r="G276" s="96">
        <v>0</v>
      </c>
      <c r="H276" s="96"/>
      <c r="I276" s="96">
        <v>4</v>
      </c>
      <c r="J276" s="96"/>
      <c r="K276" s="96">
        <v>0</v>
      </c>
      <c r="L276" s="96"/>
      <c r="M276" s="96">
        <v>4</v>
      </c>
    </row>
    <row r="277" spans="1:13" ht="21">
      <c r="A277" s="107" t="s">
        <v>190</v>
      </c>
      <c r="C277" s="107"/>
      <c r="D277" s="107"/>
      <c r="E277" s="72"/>
      <c r="F277" s="72"/>
      <c r="G277" s="96">
        <v>-3661401</v>
      </c>
      <c r="H277" s="96"/>
      <c r="I277" s="96">
        <v>-306719</v>
      </c>
      <c r="J277" s="96"/>
      <c r="K277" s="96">
        <v>-8505130</v>
      </c>
      <c r="L277" s="96"/>
      <c r="M277" s="96">
        <v>-2418068</v>
      </c>
    </row>
    <row r="278" spans="1:13" ht="21">
      <c r="A278" s="107" t="s">
        <v>241</v>
      </c>
      <c r="C278" s="107"/>
      <c r="D278" s="107"/>
      <c r="E278" s="72"/>
      <c r="F278" s="72"/>
      <c r="G278" s="96">
        <v>0</v>
      </c>
      <c r="H278" s="96"/>
      <c r="I278" s="96">
        <v>821</v>
      </c>
      <c r="J278" s="96"/>
      <c r="K278" s="96">
        <v>0</v>
      </c>
      <c r="L278" s="96"/>
      <c r="M278" s="96">
        <v>821</v>
      </c>
    </row>
    <row r="279" spans="1:13" ht="21">
      <c r="A279" s="107" t="s">
        <v>200</v>
      </c>
      <c r="C279" s="107"/>
      <c r="D279" s="107"/>
      <c r="E279" s="72"/>
      <c r="F279" s="72"/>
      <c r="G279" s="96">
        <v>-27</v>
      </c>
      <c r="H279" s="96"/>
      <c r="I279" s="96">
        <v>-6677</v>
      </c>
      <c r="J279" s="96"/>
      <c r="K279" s="96">
        <v>-27</v>
      </c>
      <c r="L279" s="96"/>
      <c r="M279" s="96">
        <v>-6677</v>
      </c>
    </row>
    <row r="280" spans="1:13" ht="21">
      <c r="A280" s="107" t="s">
        <v>129</v>
      </c>
      <c r="C280" s="107"/>
      <c r="D280" s="107"/>
      <c r="E280" s="72"/>
      <c r="F280" s="72"/>
      <c r="G280" s="96">
        <v>31793</v>
      </c>
      <c r="H280" s="96"/>
      <c r="I280" s="96">
        <v>20639</v>
      </c>
      <c r="J280" s="96"/>
      <c r="K280" s="96">
        <v>8414</v>
      </c>
      <c r="L280" s="96"/>
      <c r="M280" s="96">
        <v>152720</v>
      </c>
    </row>
    <row r="281" spans="1:13" ht="21">
      <c r="A281" s="107" t="s">
        <v>296</v>
      </c>
      <c r="C281" s="107"/>
      <c r="D281" s="107"/>
      <c r="E281" s="72"/>
      <c r="F281" s="72"/>
      <c r="G281" s="96">
        <v>399157</v>
      </c>
      <c r="H281" s="96"/>
      <c r="I281" s="96">
        <v>0</v>
      </c>
      <c r="J281" s="96"/>
      <c r="K281" s="96">
        <v>399157</v>
      </c>
      <c r="L281" s="96"/>
      <c r="M281" s="96">
        <v>52133</v>
      </c>
    </row>
    <row r="282" spans="1:13" ht="21">
      <c r="A282" s="107" t="s">
        <v>130</v>
      </c>
      <c r="C282" s="107"/>
      <c r="D282" s="107"/>
      <c r="E282" s="72"/>
      <c r="F282" s="72"/>
      <c r="G282" s="96">
        <v>-5784774</v>
      </c>
      <c r="H282" s="96"/>
      <c r="I282" s="96">
        <v>-5564563</v>
      </c>
      <c r="J282" s="96"/>
      <c r="K282" s="96">
        <v>-868836</v>
      </c>
      <c r="L282" s="96"/>
      <c r="M282" s="96">
        <v>-979128</v>
      </c>
    </row>
    <row r="283" spans="1:13" ht="21">
      <c r="A283" s="107" t="s">
        <v>191</v>
      </c>
      <c r="C283" s="107"/>
      <c r="D283" s="107"/>
      <c r="E283" s="72"/>
      <c r="F283" s="72"/>
      <c r="G283" s="96">
        <v>-20000</v>
      </c>
      <c r="H283" s="96"/>
      <c r="I283" s="96">
        <v>-365540</v>
      </c>
      <c r="J283" s="96"/>
      <c r="K283" s="96">
        <v>0</v>
      </c>
      <c r="L283" s="96"/>
      <c r="M283" s="96">
        <v>-311871</v>
      </c>
    </row>
    <row r="284" spans="1:13" ht="21">
      <c r="A284" s="107" t="s">
        <v>306</v>
      </c>
      <c r="C284" s="107"/>
      <c r="D284" s="107"/>
      <c r="E284" s="72"/>
      <c r="F284" s="72"/>
      <c r="G284" s="96">
        <v>0</v>
      </c>
      <c r="H284" s="96"/>
      <c r="I284" s="96">
        <v>0</v>
      </c>
      <c r="J284" s="96"/>
      <c r="K284" s="96">
        <v>-186196</v>
      </c>
      <c r="L284" s="96"/>
      <c r="M284" s="96">
        <v>-14761</v>
      </c>
    </row>
    <row r="285" spans="1:13" ht="21.75" customHeight="1">
      <c r="A285" s="107" t="s">
        <v>194</v>
      </c>
      <c r="C285" s="107"/>
      <c r="D285" s="107"/>
      <c r="E285" s="72"/>
      <c r="F285" s="72"/>
      <c r="G285" s="89">
        <v>0</v>
      </c>
      <c r="H285" s="96"/>
      <c r="I285" s="89">
        <v>0</v>
      </c>
      <c r="J285" s="96"/>
      <c r="K285" s="96">
        <v>-500570</v>
      </c>
      <c r="L285" s="96"/>
      <c r="M285" s="96">
        <v>-706436</v>
      </c>
    </row>
    <row r="286" spans="1:13" ht="21">
      <c r="A286" s="107" t="s">
        <v>135</v>
      </c>
      <c r="C286" s="107"/>
      <c r="D286" s="107"/>
      <c r="E286" s="72"/>
      <c r="F286" s="72"/>
      <c r="G286" s="96">
        <v>0</v>
      </c>
      <c r="H286" s="96"/>
      <c r="I286" s="96">
        <v>0</v>
      </c>
      <c r="J286" s="96"/>
      <c r="K286" s="96">
        <v>694852</v>
      </c>
      <c r="L286" s="96"/>
      <c r="M286" s="96">
        <v>472919</v>
      </c>
    </row>
    <row r="287" spans="1:13" ht="21">
      <c r="A287" s="107" t="s">
        <v>195</v>
      </c>
      <c r="C287" s="107"/>
      <c r="D287" s="107"/>
      <c r="E287" s="72"/>
      <c r="F287" s="72"/>
      <c r="G287" s="96">
        <v>-131894</v>
      </c>
      <c r="H287" s="89"/>
      <c r="I287" s="96">
        <v>-159321</v>
      </c>
      <c r="J287" s="89"/>
      <c r="K287" s="96">
        <v>-45947</v>
      </c>
      <c r="L287" s="89"/>
      <c r="M287" s="96">
        <v>-101522</v>
      </c>
    </row>
    <row r="288" spans="1:13" ht="21">
      <c r="A288" s="77" t="s">
        <v>303</v>
      </c>
      <c r="G288" s="95">
        <f>SUM(G272:G287)</f>
        <v>-8867394</v>
      </c>
      <c r="H288" s="96"/>
      <c r="I288" s="95">
        <f>SUM(I272:I287)</f>
        <v>-5662859</v>
      </c>
      <c r="J288" s="96"/>
      <c r="K288" s="95">
        <f>SUM(K272:K287)</f>
        <v>-7325008</v>
      </c>
      <c r="L288" s="96"/>
      <c r="M288" s="95">
        <f>SUM(M272:M287)</f>
        <v>-1983530</v>
      </c>
    </row>
    <row r="289" spans="7:13" ht="21">
      <c r="G289" s="89"/>
      <c r="H289" s="96"/>
      <c r="I289" s="89"/>
      <c r="J289" s="96"/>
      <c r="K289" s="89"/>
      <c r="L289" s="89"/>
      <c r="M289" s="89"/>
    </row>
    <row r="290" spans="1:13" ht="21">
      <c r="A290" s="72" t="s">
        <v>40</v>
      </c>
      <c r="G290" s="89"/>
      <c r="H290" s="96"/>
      <c r="I290" s="89"/>
      <c r="J290" s="96"/>
      <c r="K290" s="89"/>
      <c r="L290" s="89"/>
      <c r="M290" s="89"/>
    </row>
    <row r="291" spans="7:13" ht="21">
      <c r="G291" s="89"/>
      <c r="H291" s="96"/>
      <c r="I291" s="89"/>
      <c r="J291" s="96"/>
      <c r="K291" s="89"/>
      <c r="L291" s="89"/>
      <c r="M291" s="89"/>
    </row>
    <row r="292" spans="7:13" ht="21">
      <c r="G292" s="89"/>
      <c r="H292" s="96"/>
      <c r="I292" s="89"/>
      <c r="J292" s="96"/>
      <c r="K292" s="89"/>
      <c r="L292" s="89"/>
      <c r="M292" s="89"/>
    </row>
    <row r="293" spans="7:13" ht="21">
      <c r="G293" s="89"/>
      <c r="H293" s="96"/>
      <c r="I293" s="89"/>
      <c r="J293" s="96"/>
      <c r="K293" s="89"/>
      <c r="L293" s="89"/>
      <c r="M293" s="89"/>
    </row>
    <row r="294" spans="7:13" ht="21">
      <c r="G294" s="89"/>
      <c r="H294" s="96"/>
      <c r="I294" s="89"/>
      <c r="J294" s="96"/>
      <c r="K294" s="89"/>
      <c r="L294" s="89"/>
      <c r="M294" s="89"/>
    </row>
    <row r="295" spans="7:13" ht="21">
      <c r="G295" s="89"/>
      <c r="H295" s="96"/>
      <c r="I295" s="89"/>
      <c r="J295" s="96"/>
      <c r="K295" s="89"/>
      <c r="L295" s="89"/>
      <c r="M295" s="89"/>
    </row>
    <row r="296" spans="7:13" ht="21">
      <c r="G296" s="89"/>
      <c r="H296" s="96"/>
      <c r="I296" s="89"/>
      <c r="J296" s="96"/>
      <c r="K296" s="89"/>
      <c r="L296" s="89"/>
      <c r="M296" s="89"/>
    </row>
    <row r="297" spans="7:13" ht="21">
      <c r="G297" s="89"/>
      <c r="H297" s="96"/>
      <c r="I297" s="89"/>
      <c r="J297" s="96"/>
      <c r="K297" s="89"/>
      <c r="L297" s="89"/>
      <c r="M297" s="89"/>
    </row>
    <row r="298" spans="7:13" ht="21">
      <c r="G298" s="89"/>
      <c r="H298" s="96"/>
      <c r="I298" s="89"/>
      <c r="J298" s="96"/>
      <c r="K298" s="89"/>
      <c r="L298" s="89"/>
      <c r="M298" s="89"/>
    </row>
    <row r="299" spans="7:13" ht="21">
      <c r="G299" s="89"/>
      <c r="H299" s="96"/>
      <c r="I299" s="89"/>
      <c r="J299" s="96"/>
      <c r="K299" s="89"/>
      <c r="L299" s="89"/>
      <c r="M299" s="89"/>
    </row>
    <row r="300" spans="7:13" ht="21">
      <c r="G300" s="89"/>
      <c r="H300" s="96"/>
      <c r="I300" s="89"/>
      <c r="J300" s="96"/>
      <c r="K300" s="89"/>
      <c r="L300" s="89"/>
      <c r="M300" s="89"/>
    </row>
    <row r="301" spans="7:13" ht="21">
      <c r="G301" s="89"/>
      <c r="H301" s="96"/>
      <c r="I301" s="89"/>
      <c r="J301" s="96"/>
      <c r="K301" s="89"/>
      <c r="L301" s="89"/>
      <c r="M301" s="89"/>
    </row>
    <row r="302" spans="7:13" ht="21">
      <c r="G302" s="89"/>
      <c r="H302" s="96"/>
      <c r="I302" s="89"/>
      <c r="J302" s="96"/>
      <c r="K302" s="89"/>
      <c r="L302" s="89"/>
      <c r="M302" s="89"/>
    </row>
    <row r="303" spans="7:13" ht="21">
      <c r="G303" s="89"/>
      <c r="H303" s="96"/>
      <c r="I303" s="89"/>
      <c r="J303" s="96"/>
      <c r="K303" s="89"/>
      <c r="L303" s="89"/>
      <c r="M303" s="89"/>
    </row>
    <row r="304" spans="7:13" ht="21">
      <c r="G304" s="89"/>
      <c r="H304" s="96"/>
      <c r="I304" s="89"/>
      <c r="J304" s="96"/>
      <c r="K304" s="89"/>
      <c r="L304" s="89"/>
      <c r="M304" s="89"/>
    </row>
    <row r="305" spans="7:13" ht="21">
      <c r="G305" s="89"/>
      <c r="H305" s="96"/>
      <c r="I305" s="89"/>
      <c r="J305" s="96"/>
      <c r="K305" s="89"/>
      <c r="L305" s="89"/>
      <c r="M305" s="89"/>
    </row>
    <row r="306" spans="7:13" ht="21">
      <c r="G306" s="89"/>
      <c r="H306" s="96"/>
      <c r="I306" s="89"/>
      <c r="J306" s="96"/>
      <c r="K306" s="89"/>
      <c r="L306" s="89"/>
      <c r="M306" s="89"/>
    </row>
    <row r="307" spans="5:13" s="152" customFormat="1" ht="23.25">
      <c r="E307" s="156"/>
      <c r="F307" s="156"/>
      <c r="G307" s="161"/>
      <c r="H307" s="162"/>
      <c r="I307" s="161"/>
      <c r="J307" s="162"/>
      <c r="K307" s="161"/>
      <c r="L307" s="161"/>
      <c r="M307" s="161">
        <v>13</v>
      </c>
    </row>
    <row r="308" spans="2:13" ht="21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163" t="s">
        <v>258</v>
      </c>
    </row>
    <row r="309" spans="1:13" ht="21">
      <c r="A309" s="71" t="s">
        <v>41</v>
      </c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</row>
    <row r="310" spans="1:13" ht="21">
      <c r="A310" s="71" t="s">
        <v>180</v>
      </c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</row>
    <row r="311" spans="1:13" ht="21">
      <c r="A311" s="71" t="s">
        <v>290</v>
      </c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</row>
    <row r="312" spans="3:13" ht="21">
      <c r="C312" s="113"/>
      <c r="D312" s="113"/>
      <c r="E312" s="113"/>
      <c r="F312" s="114"/>
      <c r="G312" s="113"/>
      <c r="H312" s="113"/>
      <c r="I312" s="113"/>
      <c r="J312" s="113"/>
      <c r="M312" s="112" t="s">
        <v>254</v>
      </c>
    </row>
    <row r="313" spans="7:14" s="77" customFormat="1" ht="21">
      <c r="G313" s="186" t="s">
        <v>33</v>
      </c>
      <c r="H313" s="186"/>
      <c r="I313" s="186"/>
      <c r="J313" s="85"/>
      <c r="K313" s="186" t="s">
        <v>107</v>
      </c>
      <c r="L313" s="186"/>
      <c r="M313" s="186"/>
      <c r="N313" s="186"/>
    </row>
    <row r="314" spans="5:13" ht="21">
      <c r="E314" s="79"/>
      <c r="F314" s="72"/>
      <c r="G314" s="115">
        <v>2557</v>
      </c>
      <c r="H314" s="102"/>
      <c r="I314" s="115">
        <v>2556</v>
      </c>
      <c r="J314" s="81"/>
      <c r="K314" s="115">
        <v>2557</v>
      </c>
      <c r="L314" s="102"/>
      <c r="M314" s="115">
        <v>2556</v>
      </c>
    </row>
    <row r="315" spans="5:13" ht="21">
      <c r="E315" s="79"/>
      <c r="F315" s="72"/>
      <c r="G315" s="102"/>
      <c r="H315" s="102"/>
      <c r="I315" s="102"/>
      <c r="J315" s="81"/>
      <c r="K315" s="102"/>
      <c r="L315" s="102"/>
      <c r="M315" s="102"/>
    </row>
    <row r="316" spans="1:13" ht="21">
      <c r="A316" s="77" t="s">
        <v>219</v>
      </c>
      <c r="G316" s="96"/>
      <c r="H316" s="96"/>
      <c r="I316" s="96"/>
      <c r="J316" s="96"/>
      <c r="K316" s="96"/>
      <c r="L316" s="96"/>
      <c r="M316" s="96"/>
    </row>
    <row r="317" spans="1:14" ht="21">
      <c r="A317" s="107" t="s">
        <v>280</v>
      </c>
      <c r="C317" s="107"/>
      <c r="D317" s="107"/>
      <c r="E317" s="72"/>
      <c r="F317" s="72"/>
      <c r="G317" s="89">
        <v>-53762</v>
      </c>
      <c r="H317" s="96"/>
      <c r="I317" s="89">
        <v>0</v>
      </c>
      <c r="J317" s="96"/>
      <c r="K317" s="89">
        <v>1558518</v>
      </c>
      <c r="L317" s="96"/>
      <c r="M317" s="89">
        <v>707925</v>
      </c>
      <c r="N317" s="107"/>
    </row>
    <row r="318" spans="1:14" ht="21">
      <c r="A318" s="72" t="s">
        <v>235</v>
      </c>
      <c r="C318" s="107"/>
      <c r="D318" s="107"/>
      <c r="E318" s="72"/>
      <c r="F318" s="72"/>
      <c r="G318" s="89"/>
      <c r="H318" s="96"/>
      <c r="I318" s="89"/>
      <c r="J318" s="96"/>
      <c r="K318" s="89"/>
      <c r="L318" s="96"/>
      <c r="M318" s="89"/>
      <c r="N318" s="107"/>
    </row>
    <row r="319" spans="1:13" ht="21">
      <c r="A319" s="72" t="s">
        <v>220</v>
      </c>
      <c r="G319" s="96">
        <v>5314424</v>
      </c>
      <c r="H319" s="96"/>
      <c r="I319" s="96">
        <v>4600001</v>
      </c>
      <c r="J319" s="96"/>
      <c r="K319" s="89">
        <v>5300000</v>
      </c>
      <c r="L319" s="96"/>
      <c r="M319" s="89">
        <v>4600000</v>
      </c>
    </row>
    <row r="320" spans="1:13" ht="21">
      <c r="A320" s="72" t="s">
        <v>236</v>
      </c>
      <c r="G320" s="96"/>
      <c r="H320" s="96"/>
      <c r="I320" s="96"/>
      <c r="J320" s="96"/>
      <c r="K320" s="89"/>
      <c r="L320" s="96"/>
      <c r="M320" s="89"/>
    </row>
    <row r="321" spans="1:13" ht="21">
      <c r="A321" s="72" t="s">
        <v>220</v>
      </c>
      <c r="G321" s="96">
        <v>-5546703</v>
      </c>
      <c r="H321" s="96"/>
      <c r="I321" s="96">
        <v>-5808668</v>
      </c>
      <c r="J321" s="96"/>
      <c r="K321" s="89">
        <v>-5300000</v>
      </c>
      <c r="L321" s="96"/>
      <c r="M321" s="89">
        <v>-5800000</v>
      </c>
    </row>
    <row r="322" spans="1:13" ht="21">
      <c r="A322" s="107" t="s">
        <v>278</v>
      </c>
      <c r="G322" s="96">
        <v>3404825</v>
      </c>
      <c r="H322" s="96"/>
      <c r="I322" s="96">
        <v>0</v>
      </c>
      <c r="J322" s="96"/>
      <c r="K322" s="89">
        <v>3404825</v>
      </c>
      <c r="L322" s="96"/>
      <c r="M322" s="89">
        <v>0</v>
      </c>
    </row>
    <row r="323" spans="1:13" ht="21">
      <c r="A323" s="107" t="s">
        <v>139</v>
      </c>
      <c r="C323" s="107"/>
      <c r="D323" s="107"/>
      <c r="E323" s="72"/>
      <c r="F323" s="72"/>
      <c r="G323" s="96">
        <v>-923184</v>
      </c>
      <c r="H323" s="96"/>
      <c r="I323" s="96">
        <v>-756733</v>
      </c>
      <c r="J323" s="96"/>
      <c r="K323" s="96">
        <v>-680354</v>
      </c>
      <c r="L323" s="96"/>
      <c r="M323" s="96">
        <v>-614649</v>
      </c>
    </row>
    <row r="324" spans="1:13" ht="21">
      <c r="A324" s="107" t="s">
        <v>137</v>
      </c>
      <c r="C324" s="107"/>
      <c r="D324" s="107"/>
      <c r="E324" s="72"/>
      <c r="F324" s="72"/>
      <c r="G324" s="96">
        <v>-73063</v>
      </c>
      <c r="H324" s="96"/>
      <c r="I324" s="96">
        <v>-78880</v>
      </c>
      <c r="J324" s="96"/>
      <c r="K324" s="96">
        <v>-10142</v>
      </c>
      <c r="L324" s="96"/>
      <c r="M324" s="96">
        <v>-6327</v>
      </c>
    </row>
    <row r="325" spans="1:13" ht="21">
      <c r="A325" s="107" t="s">
        <v>167</v>
      </c>
      <c r="C325" s="107"/>
      <c r="D325" s="107"/>
      <c r="E325" s="72"/>
      <c r="F325" s="72"/>
      <c r="G325" s="96">
        <v>0</v>
      </c>
      <c r="H325" s="96"/>
      <c r="I325" s="96">
        <v>6991622</v>
      </c>
      <c r="J325" s="96"/>
      <c r="K325" s="96">
        <v>0</v>
      </c>
      <c r="L325" s="96"/>
      <c r="M325" s="96">
        <v>6991622</v>
      </c>
    </row>
    <row r="326" spans="1:13" ht="21">
      <c r="A326" s="107" t="s">
        <v>243</v>
      </c>
      <c r="C326" s="107"/>
      <c r="D326" s="107"/>
      <c r="E326" s="72"/>
      <c r="F326" s="72"/>
      <c r="G326" s="96">
        <v>-2970000</v>
      </c>
      <c r="H326" s="96"/>
      <c r="I326" s="96">
        <v>-2000000</v>
      </c>
      <c r="J326" s="96"/>
      <c r="K326" s="96">
        <v>-2970000</v>
      </c>
      <c r="L326" s="96"/>
      <c r="M326" s="96">
        <v>-2000000</v>
      </c>
    </row>
    <row r="327" spans="1:13" ht="21">
      <c r="A327" s="107" t="s">
        <v>301</v>
      </c>
      <c r="C327" s="107"/>
      <c r="D327" s="107"/>
      <c r="E327" s="72"/>
      <c r="F327" s="72"/>
      <c r="G327" s="96">
        <v>9830930</v>
      </c>
      <c r="H327" s="96"/>
      <c r="I327" s="96">
        <v>0</v>
      </c>
      <c r="J327" s="96"/>
      <c r="K327" s="96">
        <v>9830930</v>
      </c>
      <c r="L327" s="96"/>
      <c r="M327" s="96">
        <v>0</v>
      </c>
    </row>
    <row r="328" spans="1:13" ht="21">
      <c r="A328" s="107" t="s">
        <v>225</v>
      </c>
      <c r="C328" s="107"/>
      <c r="D328" s="107"/>
      <c r="E328" s="72"/>
      <c r="F328" s="72"/>
      <c r="G328" s="96"/>
      <c r="H328" s="96"/>
      <c r="I328" s="96"/>
      <c r="J328" s="96"/>
      <c r="K328" s="96"/>
      <c r="L328" s="96"/>
      <c r="M328" s="96"/>
    </row>
    <row r="329" spans="1:13" ht="21">
      <c r="A329" s="107" t="s">
        <v>226</v>
      </c>
      <c r="C329" s="107"/>
      <c r="D329" s="107"/>
      <c r="E329" s="72"/>
      <c r="F329" s="72"/>
      <c r="G329" s="96">
        <v>-69167</v>
      </c>
      <c r="H329" s="96"/>
      <c r="I329" s="96">
        <v>-265562</v>
      </c>
      <c r="J329" s="96"/>
      <c r="K329" s="96">
        <v>0</v>
      </c>
      <c r="L329" s="96"/>
      <c r="M329" s="96">
        <v>0</v>
      </c>
    </row>
    <row r="330" spans="1:13" ht="21">
      <c r="A330" s="107" t="s">
        <v>53</v>
      </c>
      <c r="C330" s="107"/>
      <c r="D330" s="107"/>
      <c r="E330" s="72"/>
      <c r="F330" s="72"/>
      <c r="G330" s="96">
        <v>-3098148</v>
      </c>
      <c r="H330" s="96"/>
      <c r="I330" s="96">
        <v>-2781671</v>
      </c>
      <c r="J330" s="96"/>
      <c r="K330" s="96">
        <v>-3098148</v>
      </c>
      <c r="L330" s="96"/>
      <c r="M330" s="96">
        <v>-2781671</v>
      </c>
    </row>
    <row r="331" spans="1:13" ht="21">
      <c r="A331" s="107" t="s">
        <v>277</v>
      </c>
      <c r="C331" s="107"/>
      <c r="D331" s="107"/>
      <c r="E331" s="72"/>
      <c r="F331" s="72"/>
      <c r="G331" s="96">
        <v>-92420</v>
      </c>
      <c r="H331" s="96"/>
      <c r="I331" s="96">
        <v>-43811</v>
      </c>
      <c r="J331" s="96"/>
      <c r="K331" s="96">
        <v>0</v>
      </c>
      <c r="L331" s="96"/>
      <c r="M331" s="96">
        <v>0</v>
      </c>
    </row>
    <row r="332" spans="1:13" ht="21">
      <c r="A332" s="77" t="s">
        <v>270</v>
      </c>
      <c r="G332" s="95">
        <f>SUM(G317:G331)</f>
        <v>5723732</v>
      </c>
      <c r="H332" s="96"/>
      <c r="I332" s="95">
        <f>SUM(I317:I331)</f>
        <v>-143702</v>
      </c>
      <c r="J332" s="96"/>
      <c r="K332" s="95">
        <f>SUM(K317:K331)</f>
        <v>8035629</v>
      </c>
      <c r="L332" s="96"/>
      <c r="M332" s="95">
        <f>SUM(M317:M331)</f>
        <v>1096900</v>
      </c>
    </row>
    <row r="333" spans="1:13" ht="21">
      <c r="A333" s="72" t="s">
        <v>307</v>
      </c>
      <c r="G333" s="96">
        <f>G243+G288+G332</f>
        <v>5617911</v>
      </c>
      <c r="H333" s="96"/>
      <c r="I333" s="96">
        <f>I243+I288+I332</f>
        <v>1210736</v>
      </c>
      <c r="J333" s="96"/>
      <c r="K333" s="96">
        <f>K243+K288+K332</f>
        <v>2086509</v>
      </c>
      <c r="L333" s="96"/>
      <c r="M333" s="96">
        <f>SUM(M243,M288,M332)</f>
        <v>320411</v>
      </c>
    </row>
    <row r="334" spans="1:13" ht="21">
      <c r="A334" s="72" t="s">
        <v>265</v>
      </c>
      <c r="G334" s="89">
        <f>+'BS&amp;PL Thai'!I12</f>
        <v>4061345</v>
      </c>
      <c r="H334" s="89"/>
      <c r="I334" s="89">
        <v>3589576</v>
      </c>
      <c r="J334" s="89"/>
      <c r="K334" s="89">
        <f>+'BS&amp;PL Thai'!N12</f>
        <v>1756131</v>
      </c>
      <c r="L334" s="89"/>
      <c r="M334" s="89">
        <v>1567094</v>
      </c>
    </row>
    <row r="335" spans="1:13" ht="21.75" thickBot="1">
      <c r="A335" s="77" t="s">
        <v>266</v>
      </c>
      <c r="B335" s="77"/>
      <c r="G335" s="100">
        <f>SUM(G333:G334)</f>
        <v>9679256</v>
      </c>
      <c r="H335" s="96"/>
      <c r="I335" s="100">
        <f>SUM(I333:I334)</f>
        <v>4800312</v>
      </c>
      <c r="J335" s="96"/>
      <c r="K335" s="100">
        <f>SUM(K333:K334)</f>
        <v>3842640</v>
      </c>
      <c r="L335" s="96"/>
      <c r="M335" s="100">
        <f>SUM(M333:M334)</f>
        <v>1887505</v>
      </c>
    </row>
    <row r="336" spans="7:13" ht="21.75" thickTop="1">
      <c r="G336" s="96"/>
      <c r="H336" s="96"/>
      <c r="I336" s="96"/>
      <c r="J336" s="96"/>
      <c r="K336" s="96"/>
      <c r="L336" s="96"/>
      <c r="M336" s="96"/>
    </row>
    <row r="337" spans="1:13" ht="21">
      <c r="A337" s="72" t="s">
        <v>131</v>
      </c>
      <c r="G337" s="96"/>
      <c r="H337" s="96"/>
      <c r="I337" s="96"/>
      <c r="J337" s="96"/>
      <c r="K337" s="96"/>
      <c r="L337" s="96"/>
      <c r="M337" s="96"/>
    </row>
    <row r="338" spans="1:13" ht="21">
      <c r="A338" s="72" t="s">
        <v>132</v>
      </c>
      <c r="G338" s="96"/>
      <c r="H338" s="96"/>
      <c r="I338" s="96"/>
      <c r="J338" s="96"/>
      <c r="K338" s="96"/>
      <c r="L338" s="96"/>
      <c r="M338" s="96"/>
    </row>
    <row r="339" spans="2:13" ht="21">
      <c r="B339" s="72" t="s">
        <v>138</v>
      </c>
      <c r="G339" s="96">
        <v>46260</v>
      </c>
      <c r="H339" s="96"/>
      <c r="I339" s="96">
        <v>42474</v>
      </c>
      <c r="J339" s="96">
        <v>3366</v>
      </c>
      <c r="K339" s="96">
        <v>7650</v>
      </c>
      <c r="L339" s="96"/>
      <c r="M339" s="96">
        <v>9631</v>
      </c>
    </row>
    <row r="340" spans="2:13" ht="21">
      <c r="B340" s="72" t="s">
        <v>308</v>
      </c>
      <c r="G340" s="96">
        <v>-119629</v>
      </c>
      <c r="H340" s="96"/>
      <c r="I340" s="96">
        <v>-193275</v>
      </c>
      <c r="J340" s="96"/>
      <c r="K340" s="96">
        <v>-4452</v>
      </c>
      <c r="L340" s="96"/>
      <c r="M340" s="96">
        <v>-63329</v>
      </c>
    </row>
    <row r="341" spans="2:13" ht="21">
      <c r="B341" s="72" t="s">
        <v>216</v>
      </c>
      <c r="G341" s="96">
        <v>0</v>
      </c>
      <c r="H341" s="96"/>
      <c r="I341" s="96">
        <v>-1517</v>
      </c>
      <c r="J341" s="96"/>
      <c r="K341" s="96">
        <v>0</v>
      </c>
      <c r="L341" s="96"/>
      <c r="M341" s="96">
        <v>-1517</v>
      </c>
    </row>
    <row r="342" spans="2:13" ht="21">
      <c r="B342" s="72" t="s">
        <v>271</v>
      </c>
      <c r="G342" s="96">
        <v>-63062</v>
      </c>
      <c r="H342" s="96"/>
      <c r="I342" s="96">
        <v>44263</v>
      </c>
      <c r="J342" s="96">
        <v>13469</v>
      </c>
      <c r="K342" s="96">
        <v>-3648</v>
      </c>
      <c r="L342" s="96"/>
      <c r="M342" s="96">
        <v>9003</v>
      </c>
    </row>
    <row r="343" spans="2:13" ht="21">
      <c r="B343" s="72" t="s">
        <v>192</v>
      </c>
      <c r="G343" s="96">
        <v>0</v>
      </c>
      <c r="H343" s="96"/>
      <c r="I343" s="96">
        <v>2000</v>
      </c>
      <c r="J343" s="96"/>
      <c r="K343" s="96">
        <v>0</v>
      </c>
      <c r="L343" s="96"/>
      <c r="M343" s="96">
        <v>0</v>
      </c>
    </row>
    <row r="344" spans="2:13" ht="21">
      <c r="B344" s="72" t="s">
        <v>311</v>
      </c>
      <c r="G344" s="96">
        <v>0</v>
      </c>
      <c r="H344" s="96"/>
      <c r="I344" s="96">
        <v>0</v>
      </c>
      <c r="J344" s="96"/>
      <c r="K344" s="96">
        <v>474897</v>
      </c>
      <c r="L344" s="96"/>
      <c r="M344" s="96">
        <v>0</v>
      </c>
    </row>
    <row r="345" spans="7:13" ht="21">
      <c r="G345" s="96"/>
      <c r="H345" s="96"/>
      <c r="I345" s="96"/>
      <c r="J345" s="96"/>
      <c r="K345" s="96"/>
      <c r="L345" s="96"/>
      <c r="M345" s="96"/>
    </row>
    <row r="346" spans="1:13" ht="21">
      <c r="A346" s="72" t="s">
        <v>40</v>
      </c>
      <c r="G346" s="96"/>
      <c r="H346" s="96"/>
      <c r="I346" s="96"/>
      <c r="J346" s="96"/>
      <c r="K346" s="96"/>
      <c r="L346" s="96"/>
      <c r="M346" s="96"/>
    </row>
    <row r="347" spans="7:13" ht="21">
      <c r="G347" s="96"/>
      <c r="H347" s="96"/>
      <c r="I347" s="96"/>
      <c r="J347" s="96"/>
      <c r="K347" s="96"/>
      <c r="L347" s="96"/>
      <c r="M347" s="96"/>
    </row>
    <row r="348" spans="7:13" ht="21">
      <c r="G348" s="96"/>
      <c r="H348" s="96"/>
      <c r="I348" s="96"/>
      <c r="J348" s="96"/>
      <c r="K348" s="96"/>
      <c r="L348" s="96"/>
      <c r="M348" s="96"/>
    </row>
    <row r="349" spans="7:13" ht="21">
      <c r="G349" s="96"/>
      <c r="H349" s="96"/>
      <c r="I349" s="96"/>
      <c r="J349" s="96"/>
      <c r="K349" s="96"/>
      <c r="L349" s="96"/>
      <c r="M349" s="96"/>
    </row>
    <row r="350" spans="7:13" ht="21">
      <c r="G350" s="96"/>
      <c r="H350" s="96"/>
      <c r="I350" s="96"/>
      <c r="J350" s="96"/>
      <c r="K350" s="96"/>
      <c r="L350" s="96"/>
      <c r="M350" s="96"/>
    </row>
    <row r="351" spans="7:13" ht="21">
      <c r="G351" s="96"/>
      <c r="H351" s="96"/>
      <c r="I351" s="96"/>
      <c r="J351" s="96"/>
      <c r="K351" s="96"/>
      <c r="L351" s="96"/>
      <c r="M351" s="96"/>
    </row>
    <row r="352" spans="5:13" s="152" customFormat="1" ht="23.25">
      <c r="E352" s="156"/>
      <c r="F352" s="156"/>
      <c r="G352" s="161"/>
      <c r="H352" s="162"/>
      <c r="I352" s="161"/>
      <c r="J352" s="162"/>
      <c r="K352" s="161"/>
      <c r="L352" s="161"/>
      <c r="M352" s="161">
        <v>14</v>
      </c>
    </row>
    <row r="356" ht="21">
      <c r="M356" s="72"/>
    </row>
  </sheetData>
  <sheetProtection/>
  <mergeCells count="16">
    <mergeCell ref="K313:N313"/>
    <mergeCell ref="G223:I223"/>
    <mergeCell ref="G268:I268"/>
    <mergeCell ref="G313:I313"/>
    <mergeCell ref="K178:N178"/>
    <mergeCell ref="G6:I6"/>
    <mergeCell ref="G52:I52"/>
    <mergeCell ref="G178:I178"/>
    <mergeCell ref="K223:N223"/>
    <mergeCell ref="K268:N268"/>
    <mergeCell ref="G97:I97"/>
    <mergeCell ref="K97:N97"/>
    <mergeCell ref="G139:I139"/>
    <mergeCell ref="K139:N139"/>
    <mergeCell ref="K6:N6"/>
    <mergeCell ref="K52:N52"/>
  </mergeCells>
  <printOptions horizontalCentered="1"/>
  <pageMargins left="0.84" right="0.37" top="0.38" bottom="0.196850393700787" header="0.196850393700787" footer="0.196850393700787"/>
  <pageSetup firstPageNumber="3" useFirstPageNumber="1" horizontalDpi="600" verticalDpi="600" orientation="portrait" paperSize="9" scale="85" r:id="rId1"/>
  <rowBreaks count="7" manualBreakCount="7">
    <brk id="46" max="13" man="1"/>
    <brk id="91" max="13" man="1"/>
    <brk id="133" max="13" man="1"/>
    <brk id="172" max="13" man="1"/>
    <brk id="217" max="13" man="1"/>
    <brk id="262" max="13" man="1"/>
    <brk id="30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85"/>
  <sheetViews>
    <sheetView zoomScalePageLayoutView="0" workbookViewId="0" topLeftCell="A1">
      <selection activeCell="A1" sqref="A1:X1"/>
    </sheetView>
  </sheetViews>
  <sheetFormatPr defaultColWidth="8.00390625" defaultRowHeight="21.75"/>
  <cols>
    <col min="1" max="1" width="36.28125" style="6" customWidth="1"/>
    <col min="2" max="2" width="7.28125" style="6" customWidth="1"/>
    <col min="3" max="3" width="1.7109375" style="6" customWidth="1"/>
    <col min="4" max="4" width="12.7109375" style="6" customWidth="1"/>
    <col min="5" max="5" width="1.7109375" style="6" customWidth="1"/>
    <col min="6" max="6" width="12.7109375" style="6" customWidth="1"/>
    <col min="7" max="7" width="1.7109375" style="6" customWidth="1"/>
    <col min="8" max="8" width="12.7109375" style="6" customWidth="1"/>
    <col min="9" max="9" width="1.7109375" style="6" customWidth="1"/>
    <col min="10" max="10" width="12.7109375" style="6" customWidth="1"/>
    <col min="11" max="11" width="1.7109375" style="6" customWidth="1"/>
    <col min="12" max="12" width="12.7109375" style="6" customWidth="1"/>
    <col min="13" max="13" width="1.7109375" style="6" customWidth="1"/>
    <col min="14" max="14" width="12.7109375" style="6" customWidth="1"/>
    <col min="15" max="15" width="1.7109375" style="6" customWidth="1"/>
    <col min="16" max="16" width="12.7109375" style="6" customWidth="1"/>
    <col min="17" max="17" width="1.7109375" style="6" customWidth="1"/>
    <col min="18" max="18" width="12.7109375" style="6" customWidth="1"/>
    <col min="19" max="19" width="1.7109375" style="6" customWidth="1"/>
    <col min="20" max="20" width="12.7109375" style="6" customWidth="1"/>
    <col min="21" max="21" width="1.7109375" style="6" customWidth="1"/>
    <col min="22" max="22" width="12.7109375" style="6" customWidth="1"/>
    <col min="23" max="23" width="1.7109375" style="6" customWidth="1"/>
    <col min="24" max="24" width="12.7109375" style="6" customWidth="1"/>
    <col min="25" max="25" width="1.7109375" style="6" customWidth="1"/>
    <col min="26" max="16384" width="8.00390625" style="6" customWidth="1"/>
  </cols>
  <sheetData>
    <row r="1" spans="1:24" ht="18">
      <c r="A1" s="189" t="s">
        <v>41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</row>
    <row r="2" spans="1:24" ht="18">
      <c r="A2" s="189" t="s">
        <v>30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</row>
    <row r="3" spans="1:24" ht="18">
      <c r="A3" s="189" t="s">
        <v>99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4" spans="5:24" s="8" customFormat="1" ht="18">
      <c r="E4" s="9"/>
      <c r="X4" s="10" t="s">
        <v>58</v>
      </c>
    </row>
    <row r="5" spans="3:24" ht="18">
      <c r="C5" s="8"/>
      <c r="D5" s="190" t="s">
        <v>33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</row>
    <row r="6" spans="2:23" s="7" customFormat="1" ht="18">
      <c r="B6" s="9"/>
      <c r="C6" s="9"/>
      <c r="D6" s="9"/>
      <c r="E6" s="9"/>
      <c r="F6" s="187" t="s">
        <v>38</v>
      </c>
      <c r="G6" s="187"/>
      <c r="H6" s="187"/>
      <c r="I6" s="187"/>
      <c r="J6" s="187"/>
      <c r="K6" s="187"/>
      <c r="L6" s="187"/>
      <c r="N6" s="9"/>
      <c r="P6" s="7" t="s">
        <v>81</v>
      </c>
      <c r="R6" s="187" t="s">
        <v>47</v>
      </c>
      <c r="S6" s="187"/>
      <c r="T6" s="187"/>
      <c r="U6" s="9"/>
      <c r="V6" s="7" t="s">
        <v>34</v>
      </c>
      <c r="W6" s="9"/>
    </row>
    <row r="7" spans="4:22" s="7" customFormat="1" ht="18">
      <c r="D7" s="7" t="s">
        <v>10</v>
      </c>
      <c r="H7" s="7" t="s">
        <v>73</v>
      </c>
      <c r="J7" s="7" t="s">
        <v>38</v>
      </c>
      <c r="L7" s="7" t="s">
        <v>82</v>
      </c>
      <c r="O7" s="9"/>
      <c r="P7" s="7" t="s">
        <v>83</v>
      </c>
      <c r="Q7" s="9"/>
      <c r="R7" s="7" t="s">
        <v>84</v>
      </c>
      <c r="V7" s="7" t="s">
        <v>35</v>
      </c>
    </row>
    <row r="8" spans="4:22" s="7" customFormat="1" ht="18">
      <c r="D8" s="7" t="s">
        <v>27</v>
      </c>
      <c r="F8" s="7" t="s">
        <v>85</v>
      </c>
      <c r="H8" s="7" t="s">
        <v>74</v>
      </c>
      <c r="J8" s="7" t="s">
        <v>86</v>
      </c>
      <c r="L8" s="7" t="s">
        <v>87</v>
      </c>
      <c r="N8" s="7" t="s">
        <v>82</v>
      </c>
      <c r="P8" s="7" t="s">
        <v>88</v>
      </c>
      <c r="R8" s="7" t="s">
        <v>57</v>
      </c>
      <c r="V8" s="7" t="s">
        <v>36</v>
      </c>
    </row>
    <row r="9" spans="2:24" s="7" customFormat="1" ht="18">
      <c r="B9" s="12" t="s">
        <v>26</v>
      </c>
      <c r="D9" s="11" t="s">
        <v>28</v>
      </c>
      <c r="F9" s="11" t="s">
        <v>89</v>
      </c>
      <c r="H9" s="11" t="s">
        <v>67</v>
      </c>
      <c r="J9" s="11" t="s">
        <v>113</v>
      </c>
      <c r="K9" s="9"/>
      <c r="L9" s="11" t="s">
        <v>90</v>
      </c>
      <c r="N9" s="11" t="s">
        <v>98</v>
      </c>
      <c r="P9" s="11" t="s">
        <v>91</v>
      </c>
      <c r="R9" s="11" t="s">
        <v>56</v>
      </c>
      <c r="S9" s="9"/>
      <c r="T9" s="11" t="s">
        <v>21</v>
      </c>
      <c r="V9" s="11" t="s">
        <v>96</v>
      </c>
      <c r="X9" s="11" t="s">
        <v>23</v>
      </c>
    </row>
    <row r="10" spans="1:24" s="15" customFormat="1" ht="18">
      <c r="A10" s="13" t="s">
        <v>101</v>
      </c>
      <c r="B10" s="33"/>
      <c r="C10" s="13"/>
      <c r="D10" s="17">
        <v>1163410108</v>
      </c>
      <c r="E10" s="14"/>
      <c r="F10" s="17">
        <v>4322607094</v>
      </c>
      <c r="G10" s="14"/>
      <c r="H10" s="17">
        <v>254659742</v>
      </c>
      <c r="I10" s="14"/>
      <c r="J10" s="17">
        <v>963796488</v>
      </c>
      <c r="K10" s="14"/>
      <c r="L10" s="18" t="s">
        <v>55</v>
      </c>
      <c r="N10" s="18" t="s">
        <v>55</v>
      </c>
      <c r="O10" s="14"/>
      <c r="P10" s="18" t="s">
        <v>55</v>
      </c>
      <c r="Q10" s="14"/>
      <c r="R10" s="17">
        <v>118341011</v>
      </c>
      <c r="S10" s="14"/>
      <c r="T10" s="17">
        <v>1066783257</v>
      </c>
      <c r="V10" s="17">
        <v>527940540</v>
      </c>
      <c r="W10" s="16"/>
      <c r="X10" s="17">
        <v>8417538240</v>
      </c>
    </row>
    <row r="11" spans="1:26" s="1" customFormat="1" ht="18" customHeight="1">
      <c r="A11" s="15" t="s">
        <v>109</v>
      </c>
      <c r="B11" s="34"/>
      <c r="C11" s="34"/>
      <c r="D11" s="4"/>
      <c r="E11" s="4"/>
      <c r="F11" s="4"/>
      <c r="G11" s="4"/>
      <c r="H11" s="4"/>
      <c r="I11" s="4"/>
      <c r="J11" s="4"/>
      <c r="K11" s="4"/>
      <c r="L11" s="4"/>
      <c r="M11" s="35"/>
      <c r="N11" s="35"/>
      <c r="O11" s="35"/>
      <c r="P11" s="4"/>
      <c r="Q11" s="4"/>
      <c r="R11" s="4"/>
      <c r="S11" s="4"/>
      <c r="T11" s="4"/>
      <c r="U11" s="4"/>
      <c r="V11" s="5"/>
      <c r="W11" s="4"/>
      <c r="X11" s="4"/>
      <c r="Y11" s="4"/>
      <c r="Z11" s="4"/>
    </row>
    <row r="12" spans="1:26" s="1" customFormat="1" ht="18" customHeight="1">
      <c r="A12" s="15" t="s">
        <v>103</v>
      </c>
      <c r="B12" s="3"/>
      <c r="C12" s="34"/>
      <c r="D12" s="45" t="s">
        <v>55</v>
      </c>
      <c r="E12" s="4"/>
      <c r="F12" s="45" t="s">
        <v>55</v>
      </c>
      <c r="G12" s="46"/>
      <c r="H12" s="45" t="s">
        <v>55</v>
      </c>
      <c r="I12" s="46"/>
      <c r="J12" s="48">
        <v>-224303021</v>
      </c>
      <c r="K12" s="46"/>
      <c r="L12" s="45" t="s">
        <v>55</v>
      </c>
      <c r="M12" s="47"/>
      <c r="N12" s="45" t="s">
        <v>55</v>
      </c>
      <c r="O12" s="47"/>
      <c r="P12" s="45" t="s">
        <v>55</v>
      </c>
      <c r="Q12" s="47"/>
      <c r="R12" s="45" t="s">
        <v>55</v>
      </c>
      <c r="S12" s="47"/>
      <c r="T12" s="45" t="s">
        <v>55</v>
      </c>
      <c r="U12" s="46"/>
      <c r="V12" s="45" t="s">
        <v>55</v>
      </c>
      <c r="W12" s="47"/>
      <c r="X12" s="48">
        <f>SUM(D12:V12)</f>
        <v>-224303021</v>
      </c>
      <c r="Y12" s="4"/>
      <c r="Z12" s="4"/>
    </row>
    <row r="13" spans="1:26" s="15" customFormat="1" ht="18" customHeight="1">
      <c r="A13" s="13" t="s">
        <v>104</v>
      </c>
      <c r="B13" s="13"/>
      <c r="C13" s="13"/>
      <c r="D13" s="46">
        <f>SUM(D10:D12)</f>
        <v>1163410108</v>
      </c>
      <c r="E13" s="46"/>
      <c r="F13" s="46">
        <f>SUM(F10:F12)</f>
        <v>4322607094</v>
      </c>
      <c r="G13" s="46"/>
      <c r="H13" s="46">
        <f>SUM(H10:H12)</f>
        <v>254659742</v>
      </c>
      <c r="I13" s="46"/>
      <c r="J13" s="46">
        <f>SUM(J10:J12)</f>
        <v>739493467</v>
      </c>
      <c r="K13" s="46"/>
      <c r="L13" s="18" t="s">
        <v>55</v>
      </c>
      <c r="M13" s="46"/>
      <c r="N13" s="18" t="s">
        <v>55</v>
      </c>
      <c r="O13" s="46"/>
      <c r="P13" s="18" t="s">
        <v>55</v>
      </c>
      <c r="Q13" s="46"/>
      <c r="R13" s="46">
        <f>SUM(R10:R12)</f>
        <v>118341011</v>
      </c>
      <c r="S13" s="46"/>
      <c r="T13" s="46">
        <f>SUM(T10:T12)</f>
        <v>1066783257</v>
      </c>
      <c r="U13" s="46"/>
      <c r="V13" s="46">
        <f>SUM(V10:V12)</f>
        <v>527940540</v>
      </c>
      <c r="W13" s="46"/>
      <c r="X13" s="46">
        <f>SUM(X10:X12)</f>
        <v>8193235219</v>
      </c>
      <c r="Y13" s="46"/>
      <c r="Z13" s="46"/>
    </row>
    <row r="14" spans="1:24" s="20" customFormat="1" ht="18">
      <c r="A14" s="20" t="s">
        <v>69</v>
      </c>
      <c r="B14" s="23"/>
      <c r="D14" s="18" t="s">
        <v>55</v>
      </c>
      <c r="E14" s="19"/>
      <c r="F14" s="18" t="s">
        <v>55</v>
      </c>
      <c r="G14" s="19"/>
      <c r="H14" s="21">
        <v>424477602</v>
      </c>
      <c r="I14" s="19"/>
      <c r="J14" s="18" t="s">
        <v>55</v>
      </c>
      <c r="L14" s="18" t="s">
        <v>55</v>
      </c>
      <c r="N14" s="18" t="s">
        <v>55</v>
      </c>
      <c r="P14" s="18" t="s">
        <v>55</v>
      </c>
      <c r="R14" s="18" t="s">
        <v>55</v>
      </c>
      <c r="S14" s="19"/>
      <c r="T14" s="18" t="s">
        <v>55</v>
      </c>
      <c r="U14" s="19"/>
      <c r="V14" s="18" t="s">
        <v>55</v>
      </c>
      <c r="W14" s="22"/>
      <c r="X14" s="19">
        <f aca="true" t="shared" si="0" ref="X14:X19">SUM(D14:V14)</f>
        <v>424477602</v>
      </c>
    </row>
    <row r="15" spans="1:24" s="20" customFormat="1" ht="18">
      <c r="A15" s="20" t="s">
        <v>92</v>
      </c>
      <c r="B15" s="23">
        <v>33</v>
      </c>
      <c r="D15" s="18">
        <v>17627692</v>
      </c>
      <c r="E15" s="19"/>
      <c r="F15" s="18" t="s">
        <v>55</v>
      </c>
      <c r="G15" s="19"/>
      <c r="H15" s="18" t="s">
        <v>55</v>
      </c>
      <c r="I15" s="19"/>
      <c r="J15" s="18" t="s">
        <v>55</v>
      </c>
      <c r="L15" s="18" t="s">
        <v>55</v>
      </c>
      <c r="N15" s="18" t="s">
        <v>55</v>
      </c>
      <c r="P15" s="18" t="s">
        <v>55</v>
      </c>
      <c r="R15" s="18" t="s">
        <v>55</v>
      </c>
      <c r="S15" s="19"/>
      <c r="T15" s="18" t="s">
        <v>55</v>
      </c>
      <c r="U15" s="19"/>
      <c r="V15" s="18" t="s">
        <v>55</v>
      </c>
      <c r="W15" s="22"/>
      <c r="X15" s="19">
        <f t="shared" si="0"/>
        <v>17627692</v>
      </c>
    </row>
    <row r="16" spans="1:24" s="20" customFormat="1" ht="18">
      <c r="A16" s="20" t="s">
        <v>93</v>
      </c>
      <c r="B16" s="23">
        <v>33</v>
      </c>
      <c r="D16" s="18" t="s">
        <v>55</v>
      </c>
      <c r="E16" s="19"/>
      <c r="F16" s="21">
        <v>302484263</v>
      </c>
      <c r="G16" s="19"/>
      <c r="H16" s="18" t="s">
        <v>55</v>
      </c>
      <c r="I16" s="19"/>
      <c r="J16" s="18" t="s">
        <v>55</v>
      </c>
      <c r="L16" s="18" t="s">
        <v>55</v>
      </c>
      <c r="N16" s="18" t="s">
        <v>55</v>
      </c>
      <c r="P16" s="18" t="s">
        <v>55</v>
      </c>
      <c r="R16" s="18" t="s">
        <v>55</v>
      </c>
      <c r="S16" s="19"/>
      <c r="T16" s="18" t="s">
        <v>55</v>
      </c>
      <c r="U16" s="19"/>
      <c r="V16" s="18" t="s">
        <v>55</v>
      </c>
      <c r="W16" s="22"/>
      <c r="X16" s="19">
        <f t="shared" si="0"/>
        <v>302484263</v>
      </c>
    </row>
    <row r="17" spans="1:24" s="20" customFormat="1" ht="18">
      <c r="A17" s="20" t="s">
        <v>79</v>
      </c>
      <c r="B17" s="23">
        <v>33</v>
      </c>
      <c r="D17" s="18" t="s">
        <v>55</v>
      </c>
      <c r="E17" s="19"/>
      <c r="F17" s="18" t="s">
        <v>55</v>
      </c>
      <c r="G17" s="19"/>
      <c r="H17" s="18" t="s">
        <v>55</v>
      </c>
      <c r="I17" s="19"/>
      <c r="J17" s="18" t="s">
        <v>55</v>
      </c>
      <c r="L17" s="21">
        <v>305000325</v>
      </c>
      <c r="N17" s="18" t="s">
        <v>55</v>
      </c>
      <c r="P17" s="18" t="s">
        <v>55</v>
      </c>
      <c r="R17" s="18" t="s">
        <v>55</v>
      </c>
      <c r="S17" s="19"/>
      <c r="T17" s="18" t="s">
        <v>55</v>
      </c>
      <c r="U17" s="19"/>
      <c r="V17" s="18" t="s">
        <v>55</v>
      </c>
      <c r="W17" s="19"/>
      <c r="X17" s="19">
        <f t="shared" si="0"/>
        <v>305000325</v>
      </c>
    </row>
    <row r="18" spans="1:24" s="20" customFormat="1" ht="18">
      <c r="A18" s="20" t="s">
        <v>97</v>
      </c>
      <c r="B18" s="23"/>
      <c r="D18" s="18" t="s">
        <v>55</v>
      </c>
      <c r="E18" s="19"/>
      <c r="F18" s="18" t="s">
        <v>55</v>
      </c>
      <c r="G18" s="19"/>
      <c r="H18" s="18" t="s">
        <v>55</v>
      </c>
      <c r="I18" s="19"/>
      <c r="J18" s="18" t="s">
        <v>55</v>
      </c>
      <c r="L18" s="18" t="s">
        <v>55</v>
      </c>
      <c r="N18" s="18">
        <v>-19963214</v>
      </c>
      <c r="P18" s="18" t="s">
        <v>55</v>
      </c>
      <c r="R18" s="18" t="s">
        <v>55</v>
      </c>
      <c r="T18" s="18" t="s">
        <v>55</v>
      </c>
      <c r="U18" s="24"/>
      <c r="V18" s="18" t="s">
        <v>55</v>
      </c>
      <c r="W18" s="24"/>
      <c r="X18" s="19">
        <f t="shared" si="0"/>
        <v>-19963214</v>
      </c>
    </row>
    <row r="19" spans="1:24" s="20" customFormat="1" ht="18">
      <c r="A19" s="20" t="s">
        <v>80</v>
      </c>
      <c r="B19" s="23">
        <v>32</v>
      </c>
      <c r="D19" s="18" t="s">
        <v>55</v>
      </c>
      <c r="E19" s="19"/>
      <c r="F19" s="18" t="s">
        <v>55</v>
      </c>
      <c r="G19" s="19"/>
      <c r="H19" s="18" t="s">
        <v>55</v>
      </c>
      <c r="I19" s="19"/>
      <c r="J19" s="18" t="s">
        <v>55</v>
      </c>
      <c r="L19" s="18" t="s">
        <v>55</v>
      </c>
      <c r="N19" s="18" t="s">
        <v>55</v>
      </c>
      <c r="P19" s="14">
        <v>50062520</v>
      </c>
      <c r="R19" s="18" t="s">
        <v>55</v>
      </c>
      <c r="S19" s="19"/>
      <c r="T19" s="18" t="s">
        <v>55</v>
      </c>
      <c r="U19" s="19"/>
      <c r="V19" s="18" t="s">
        <v>55</v>
      </c>
      <c r="W19" s="19"/>
      <c r="X19" s="19">
        <f t="shared" si="0"/>
        <v>50062520</v>
      </c>
    </row>
    <row r="20" spans="1:24" s="20" customFormat="1" ht="18">
      <c r="A20" s="20" t="s">
        <v>68</v>
      </c>
      <c r="B20" s="23">
        <v>24</v>
      </c>
      <c r="D20" s="18" t="s">
        <v>55</v>
      </c>
      <c r="E20" s="19"/>
      <c r="F20" s="18" t="s">
        <v>55</v>
      </c>
      <c r="G20" s="19"/>
      <c r="H20" s="18" t="s">
        <v>55</v>
      </c>
      <c r="I20" s="19"/>
      <c r="J20" s="18" t="s">
        <v>55</v>
      </c>
      <c r="L20" s="18" t="s">
        <v>55</v>
      </c>
      <c r="N20" s="18" t="s">
        <v>55</v>
      </c>
      <c r="P20" s="18" t="s">
        <v>55</v>
      </c>
      <c r="R20" s="14">
        <v>12885411</v>
      </c>
      <c r="S20" s="19"/>
      <c r="T20" s="18">
        <v>-12885411</v>
      </c>
      <c r="U20" s="19"/>
      <c r="V20" s="18" t="s">
        <v>55</v>
      </c>
      <c r="W20" s="19"/>
      <c r="X20" s="18" t="s">
        <v>55</v>
      </c>
    </row>
    <row r="21" spans="1:24" s="20" customFormat="1" ht="18">
      <c r="A21" s="20" t="s">
        <v>70</v>
      </c>
      <c r="B21" s="23"/>
      <c r="D21" s="18" t="s">
        <v>55</v>
      </c>
      <c r="E21" s="19"/>
      <c r="F21" s="18" t="s">
        <v>55</v>
      </c>
      <c r="G21" s="19"/>
      <c r="H21" s="18" t="s">
        <v>55</v>
      </c>
      <c r="I21" s="19"/>
      <c r="J21" s="18" t="s">
        <v>55</v>
      </c>
      <c r="K21" s="19"/>
      <c r="L21" s="18" t="s">
        <v>55</v>
      </c>
      <c r="M21" s="25"/>
      <c r="N21" s="18" t="s">
        <v>55</v>
      </c>
      <c r="O21" s="25"/>
      <c r="P21" s="18" t="s">
        <v>55</v>
      </c>
      <c r="Q21" s="25"/>
      <c r="R21" s="18" t="s">
        <v>55</v>
      </c>
      <c r="S21" s="19"/>
      <c r="T21" s="21" t="e">
        <f>'BS&amp;PL Thai'!#REF!</f>
        <v>#REF!</v>
      </c>
      <c r="U21" s="19"/>
      <c r="V21" s="18" t="s">
        <v>55</v>
      </c>
      <c r="W21" s="19"/>
      <c r="X21" s="19" t="e">
        <f>SUM(D21:V21)</f>
        <v>#REF!</v>
      </c>
    </row>
    <row r="22" spans="1:24" s="20" customFormat="1" ht="18">
      <c r="A22" s="20" t="s">
        <v>53</v>
      </c>
      <c r="B22" s="23">
        <v>23</v>
      </c>
      <c r="D22" s="18" t="s">
        <v>55</v>
      </c>
      <c r="E22" s="19"/>
      <c r="F22" s="18" t="s">
        <v>55</v>
      </c>
      <c r="G22" s="19"/>
      <c r="H22" s="18" t="s">
        <v>55</v>
      </c>
      <c r="I22" s="19"/>
      <c r="J22" s="18" t="s">
        <v>55</v>
      </c>
      <c r="L22" s="18" t="s">
        <v>55</v>
      </c>
      <c r="N22" s="18" t="s">
        <v>55</v>
      </c>
      <c r="P22" s="18" t="s">
        <v>55</v>
      </c>
      <c r="R22" s="18" t="s">
        <v>55</v>
      </c>
      <c r="S22" s="19"/>
      <c r="T22" s="21">
        <v>-590518900</v>
      </c>
      <c r="U22" s="24"/>
      <c r="V22" s="18" t="s">
        <v>55</v>
      </c>
      <c r="W22" s="24"/>
      <c r="X22" s="19">
        <f>SUM(D22:V22)</f>
        <v>-590518900</v>
      </c>
    </row>
    <row r="23" spans="1:24" s="20" customFormat="1" ht="18">
      <c r="A23" s="20" t="s">
        <v>110</v>
      </c>
      <c r="D23" s="18" t="s">
        <v>55</v>
      </c>
      <c r="E23" s="19"/>
      <c r="F23" s="18" t="s">
        <v>55</v>
      </c>
      <c r="G23" s="19"/>
      <c r="H23" s="18" t="s">
        <v>55</v>
      </c>
      <c r="I23" s="19"/>
      <c r="J23" s="18" t="s">
        <v>55</v>
      </c>
      <c r="L23" s="18" t="s">
        <v>55</v>
      </c>
      <c r="N23" s="18" t="s">
        <v>55</v>
      </c>
      <c r="P23" s="18" t="s">
        <v>55</v>
      </c>
      <c r="R23" s="18" t="s">
        <v>55</v>
      </c>
      <c r="S23" s="19"/>
      <c r="T23" s="18" t="s">
        <v>55</v>
      </c>
      <c r="U23" s="19"/>
      <c r="V23" s="26">
        <v>-20961163</v>
      </c>
      <c r="W23" s="24"/>
      <c r="X23" s="19">
        <f>SUM(D23:V23)</f>
        <v>-20961163</v>
      </c>
    </row>
    <row r="24" spans="1:24" s="20" customFormat="1" ht="18.75" thickBot="1">
      <c r="A24" s="13" t="s">
        <v>78</v>
      </c>
      <c r="B24" s="27"/>
      <c r="C24" s="27"/>
      <c r="D24" s="28">
        <f>SUM(D13:D23)</f>
        <v>1181037800</v>
      </c>
      <c r="E24" s="19"/>
      <c r="F24" s="28">
        <f>SUM(F13:F23)</f>
        <v>4625091357</v>
      </c>
      <c r="G24" s="19"/>
      <c r="H24" s="28">
        <f>SUM(H13:H23)</f>
        <v>679137344</v>
      </c>
      <c r="I24" s="19"/>
      <c r="J24" s="28">
        <f>SUM(J13:J23)</f>
        <v>739493467</v>
      </c>
      <c r="K24" s="19"/>
      <c r="L24" s="28">
        <f>SUM(L13:L23)</f>
        <v>305000325</v>
      </c>
      <c r="N24" s="28">
        <f>SUM(N13:N23)</f>
        <v>-19963214</v>
      </c>
      <c r="P24" s="28">
        <f>SUM(P13:P23)</f>
        <v>50062520</v>
      </c>
      <c r="R24" s="28">
        <f>SUM(R13:R23)</f>
        <v>131226422</v>
      </c>
      <c r="S24" s="19"/>
      <c r="T24" s="28" t="e">
        <f>SUM(T13:T23)</f>
        <v>#REF!</v>
      </c>
      <c r="U24" s="19"/>
      <c r="V24" s="28">
        <f>SUM(V13:V23)</f>
        <v>506979377</v>
      </c>
      <c r="W24" s="22"/>
      <c r="X24" s="28" t="e">
        <f>SUM(X13:X23)</f>
        <v>#REF!</v>
      </c>
    </row>
    <row r="25" spans="1:24" s="20" customFormat="1" ht="18.75" thickTop="1">
      <c r="A25" s="13"/>
      <c r="B25" s="27"/>
      <c r="C25" s="27"/>
      <c r="D25" s="19"/>
      <c r="E25" s="19"/>
      <c r="F25" s="19"/>
      <c r="G25" s="19"/>
      <c r="H25" s="19"/>
      <c r="I25" s="19"/>
      <c r="J25" s="19"/>
      <c r="K25" s="19"/>
      <c r="L25" s="19"/>
      <c r="N25" s="19"/>
      <c r="P25" s="19"/>
      <c r="R25" s="19"/>
      <c r="S25" s="19"/>
      <c r="T25" s="19"/>
      <c r="U25" s="19"/>
      <c r="V25" s="19"/>
      <c r="W25" s="22"/>
      <c r="X25" s="19"/>
    </row>
    <row r="26" spans="1:24" s="20" customFormat="1" ht="18">
      <c r="A26" s="13" t="s">
        <v>117</v>
      </c>
      <c r="B26" s="27"/>
      <c r="C26" s="27"/>
      <c r="D26" s="19">
        <v>1181037800</v>
      </c>
      <c r="E26" s="19"/>
      <c r="F26" s="19">
        <v>4625091357</v>
      </c>
      <c r="G26" s="19"/>
      <c r="H26" s="19">
        <v>679137344</v>
      </c>
      <c r="I26" s="19"/>
      <c r="J26" s="19">
        <v>982615188</v>
      </c>
      <c r="K26" s="19"/>
      <c r="L26" s="19">
        <v>305000325</v>
      </c>
      <c r="N26" s="19">
        <v>-19963214</v>
      </c>
      <c r="P26" s="19">
        <v>50062520</v>
      </c>
      <c r="R26" s="19">
        <v>131226422</v>
      </c>
      <c r="S26" s="19"/>
      <c r="T26" s="19">
        <v>1786066031</v>
      </c>
      <c r="U26" s="19"/>
      <c r="V26" s="19">
        <v>506979377</v>
      </c>
      <c r="W26" s="22"/>
      <c r="X26" s="19">
        <f>SUM(D26:V26)</f>
        <v>10227253150</v>
      </c>
    </row>
    <row r="27" spans="1:24" s="20" customFormat="1" ht="18">
      <c r="A27" s="15" t="s">
        <v>109</v>
      </c>
      <c r="B27" s="27"/>
      <c r="C27" s="27"/>
      <c r="D27" s="19"/>
      <c r="E27" s="19"/>
      <c r="F27" s="19"/>
      <c r="G27" s="19"/>
      <c r="H27" s="19"/>
      <c r="I27" s="19"/>
      <c r="J27" s="19"/>
      <c r="K27" s="19"/>
      <c r="L27" s="19"/>
      <c r="N27" s="19"/>
      <c r="P27" s="19"/>
      <c r="R27" s="19"/>
      <c r="S27" s="19"/>
      <c r="T27" s="19"/>
      <c r="U27" s="19"/>
      <c r="V27" s="19"/>
      <c r="W27" s="22"/>
      <c r="X27" s="19"/>
    </row>
    <row r="28" spans="1:24" s="20" customFormat="1" ht="18.75">
      <c r="A28" s="15" t="s">
        <v>103</v>
      </c>
      <c r="B28" s="27"/>
      <c r="C28" s="27"/>
      <c r="D28" s="45" t="s">
        <v>55</v>
      </c>
      <c r="E28" s="4"/>
      <c r="F28" s="45" t="s">
        <v>55</v>
      </c>
      <c r="G28" s="46"/>
      <c r="H28" s="45" t="s">
        <v>55</v>
      </c>
      <c r="I28" s="46"/>
      <c r="J28" s="48">
        <f>J29-J26</f>
        <v>-243121721</v>
      </c>
      <c r="K28" s="46"/>
      <c r="L28" s="45" t="s">
        <v>55</v>
      </c>
      <c r="M28" s="47"/>
      <c r="N28" s="45" t="s">
        <v>55</v>
      </c>
      <c r="O28" s="47"/>
      <c r="P28" s="45" t="s">
        <v>55</v>
      </c>
      <c r="Q28" s="47"/>
      <c r="R28" s="45" t="s">
        <v>55</v>
      </c>
      <c r="S28" s="47"/>
      <c r="T28" s="45" t="s">
        <v>55</v>
      </c>
      <c r="U28" s="46"/>
      <c r="V28" s="45" t="s">
        <v>55</v>
      </c>
      <c r="W28" s="47"/>
      <c r="X28" s="48">
        <f>SUM(D28:V28)</f>
        <v>-243121721</v>
      </c>
    </row>
    <row r="29" spans="1:24" s="20" customFormat="1" ht="18">
      <c r="A29" s="13" t="s">
        <v>111</v>
      </c>
      <c r="B29" s="27"/>
      <c r="C29" s="27"/>
      <c r="D29" s="19">
        <v>1181037800</v>
      </c>
      <c r="E29" s="19"/>
      <c r="F29" s="19">
        <v>4625091357</v>
      </c>
      <c r="G29" s="19"/>
      <c r="H29" s="19">
        <v>679137344</v>
      </c>
      <c r="I29" s="19"/>
      <c r="J29" s="19">
        <v>739493467</v>
      </c>
      <c r="K29" s="19"/>
      <c r="L29" s="19">
        <v>305000325</v>
      </c>
      <c r="N29" s="19">
        <v>-19963214</v>
      </c>
      <c r="P29" s="19">
        <v>50062520</v>
      </c>
      <c r="R29" s="19">
        <v>131226422</v>
      </c>
      <c r="S29" s="19"/>
      <c r="T29" s="19">
        <v>1786066031</v>
      </c>
      <c r="U29" s="19"/>
      <c r="V29" s="19">
        <v>506979377</v>
      </c>
      <c r="W29" s="22"/>
      <c r="X29" s="19">
        <v>9984131429</v>
      </c>
    </row>
    <row r="30" spans="1:24" s="20" customFormat="1" ht="18">
      <c r="A30" s="20" t="s">
        <v>69</v>
      </c>
      <c r="B30" s="23"/>
      <c r="D30" s="18" t="s">
        <v>55</v>
      </c>
      <c r="E30" s="19"/>
      <c r="F30" s="18" t="s">
        <v>55</v>
      </c>
      <c r="G30" s="19"/>
      <c r="H30" s="21"/>
      <c r="I30" s="19"/>
      <c r="J30" s="18" t="s">
        <v>55</v>
      </c>
      <c r="L30" s="18" t="s">
        <v>55</v>
      </c>
      <c r="N30" s="18" t="s">
        <v>55</v>
      </c>
      <c r="P30" s="18" t="s">
        <v>55</v>
      </c>
      <c r="R30" s="18" t="s">
        <v>55</v>
      </c>
      <c r="S30" s="19"/>
      <c r="T30" s="18" t="s">
        <v>55</v>
      </c>
      <c r="U30" s="19"/>
      <c r="V30" s="18" t="s">
        <v>55</v>
      </c>
      <c r="W30" s="22"/>
      <c r="X30" s="18">
        <f aca="true" t="shared" si="1" ref="X30:X35">SUM(D30:V30)</f>
        <v>0</v>
      </c>
    </row>
    <row r="31" spans="1:24" s="20" customFormat="1" ht="18">
      <c r="A31" s="20" t="s">
        <v>92</v>
      </c>
      <c r="B31" s="23">
        <v>33</v>
      </c>
      <c r="D31" s="18"/>
      <c r="E31" s="19"/>
      <c r="F31" s="18" t="s">
        <v>55</v>
      </c>
      <c r="G31" s="19"/>
      <c r="H31" s="18" t="s">
        <v>55</v>
      </c>
      <c r="I31" s="19"/>
      <c r="J31" s="18" t="s">
        <v>55</v>
      </c>
      <c r="L31" s="18" t="s">
        <v>55</v>
      </c>
      <c r="N31" s="18" t="s">
        <v>55</v>
      </c>
      <c r="P31" s="18" t="s">
        <v>55</v>
      </c>
      <c r="R31" s="18" t="s">
        <v>55</v>
      </c>
      <c r="S31" s="19"/>
      <c r="T31" s="18" t="s">
        <v>55</v>
      </c>
      <c r="U31" s="19"/>
      <c r="V31" s="18" t="s">
        <v>55</v>
      </c>
      <c r="W31" s="22"/>
      <c r="X31" s="18">
        <f t="shared" si="1"/>
        <v>0</v>
      </c>
    </row>
    <row r="32" spans="1:24" s="20" customFormat="1" ht="18">
      <c r="A32" s="20" t="s">
        <v>93</v>
      </c>
      <c r="B32" s="23">
        <v>33</v>
      </c>
      <c r="D32" s="18" t="s">
        <v>55</v>
      </c>
      <c r="E32" s="19"/>
      <c r="F32" s="21"/>
      <c r="G32" s="19"/>
      <c r="H32" s="18" t="s">
        <v>55</v>
      </c>
      <c r="I32" s="19"/>
      <c r="J32" s="18" t="s">
        <v>55</v>
      </c>
      <c r="L32" s="18" t="s">
        <v>55</v>
      </c>
      <c r="N32" s="18" t="s">
        <v>55</v>
      </c>
      <c r="P32" s="18" t="s">
        <v>55</v>
      </c>
      <c r="R32" s="18" t="s">
        <v>55</v>
      </c>
      <c r="S32" s="19"/>
      <c r="T32" s="18" t="s">
        <v>55</v>
      </c>
      <c r="U32" s="19"/>
      <c r="V32" s="18" t="s">
        <v>55</v>
      </c>
      <c r="W32" s="22"/>
      <c r="X32" s="18">
        <f t="shared" si="1"/>
        <v>0</v>
      </c>
    </row>
    <row r="33" spans="1:24" s="20" customFormat="1" ht="18">
      <c r="A33" s="20" t="s">
        <v>97</v>
      </c>
      <c r="B33" s="23"/>
      <c r="D33" s="18" t="s">
        <v>55</v>
      </c>
      <c r="E33" s="19"/>
      <c r="F33" s="18" t="s">
        <v>55</v>
      </c>
      <c r="G33" s="19"/>
      <c r="H33" s="18" t="s">
        <v>55</v>
      </c>
      <c r="I33" s="19"/>
      <c r="J33" s="18" t="s">
        <v>55</v>
      </c>
      <c r="L33" s="18" t="s">
        <v>55</v>
      </c>
      <c r="N33" s="18"/>
      <c r="P33" s="18" t="s">
        <v>55</v>
      </c>
      <c r="R33" s="18" t="s">
        <v>55</v>
      </c>
      <c r="T33" s="18" t="s">
        <v>55</v>
      </c>
      <c r="U33" s="24"/>
      <c r="V33" s="18" t="s">
        <v>55</v>
      </c>
      <c r="W33" s="24"/>
      <c r="X33" s="18">
        <f t="shared" si="1"/>
        <v>0</v>
      </c>
    </row>
    <row r="34" spans="1:24" s="20" customFormat="1" ht="18">
      <c r="A34" s="20" t="s">
        <v>105</v>
      </c>
      <c r="B34" s="23">
        <v>32</v>
      </c>
      <c r="D34" s="18" t="s">
        <v>55</v>
      </c>
      <c r="E34" s="19"/>
      <c r="F34" s="18" t="s">
        <v>55</v>
      </c>
      <c r="G34" s="19"/>
      <c r="H34" s="18" t="s">
        <v>55</v>
      </c>
      <c r="I34" s="19"/>
      <c r="J34" s="18" t="s">
        <v>55</v>
      </c>
      <c r="L34" s="18" t="s">
        <v>55</v>
      </c>
      <c r="N34" s="18" t="s">
        <v>55</v>
      </c>
      <c r="P34" s="14"/>
      <c r="R34" s="18" t="s">
        <v>55</v>
      </c>
      <c r="S34" s="19"/>
      <c r="T34" s="18" t="s">
        <v>55</v>
      </c>
      <c r="U34" s="19"/>
      <c r="V34" s="18" t="s">
        <v>55</v>
      </c>
      <c r="W34" s="19"/>
      <c r="X34" s="18">
        <f t="shared" si="1"/>
        <v>0</v>
      </c>
    </row>
    <row r="35" spans="1:24" s="20" customFormat="1" ht="18">
      <c r="A35" s="20" t="s">
        <v>114</v>
      </c>
      <c r="B35" s="23">
        <v>17</v>
      </c>
      <c r="D35" s="18" t="s">
        <v>55</v>
      </c>
      <c r="E35" s="19"/>
      <c r="F35" s="18" t="s">
        <v>55</v>
      </c>
      <c r="G35" s="19"/>
      <c r="H35" s="18" t="s">
        <v>55</v>
      </c>
      <c r="I35" s="19"/>
      <c r="J35" s="18"/>
      <c r="L35" s="18" t="s">
        <v>55</v>
      </c>
      <c r="N35" s="18" t="s">
        <v>55</v>
      </c>
      <c r="P35" s="18" t="s">
        <v>55</v>
      </c>
      <c r="R35" s="18" t="s">
        <v>55</v>
      </c>
      <c r="S35" s="19"/>
      <c r="T35" s="18" t="s">
        <v>55</v>
      </c>
      <c r="U35" s="19"/>
      <c r="V35" s="18"/>
      <c r="W35" s="19"/>
      <c r="X35" s="18">
        <f t="shared" si="1"/>
        <v>0</v>
      </c>
    </row>
    <row r="36" spans="1:24" s="20" customFormat="1" ht="18">
      <c r="A36" s="20" t="s">
        <v>68</v>
      </c>
      <c r="B36" s="23">
        <v>24</v>
      </c>
      <c r="D36" s="18" t="s">
        <v>55</v>
      </c>
      <c r="E36" s="19"/>
      <c r="F36" s="18" t="s">
        <v>55</v>
      </c>
      <c r="G36" s="19"/>
      <c r="H36" s="18" t="s">
        <v>55</v>
      </c>
      <c r="I36" s="19"/>
      <c r="J36" s="18" t="s">
        <v>55</v>
      </c>
      <c r="L36" s="18" t="s">
        <v>55</v>
      </c>
      <c r="N36" s="18" t="s">
        <v>55</v>
      </c>
      <c r="P36" s="18" t="s">
        <v>55</v>
      </c>
      <c r="R36" s="14"/>
      <c r="S36" s="19"/>
      <c r="T36" s="18"/>
      <c r="U36" s="19"/>
      <c r="V36" s="18" t="s">
        <v>55</v>
      </c>
      <c r="W36" s="19"/>
      <c r="X36" s="18" t="s">
        <v>55</v>
      </c>
    </row>
    <row r="37" spans="1:24" s="20" customFormat="1" ht="18">
      <c r="A37" s="20" t="s">
        <v>70</v>
      </c>
      <c r="B37" s="23"/>
      <c r="D37" s="18" t="s">
        <v>55</v>
      </c>
      <c r="E37" s="19"/>
      <c r="F37" s="18" t="s">
        <v>55</v>
      </c>
      <c r="G37" s="19"/>
      <c r="H37" s="18" t="s">
        <v>55</v>
      </c>
      <c r="I37" s="19"/>
      <c r="J37" s="18" t="s">
        <v>55</v>
      </c>
      <c r="K37" s="19"/>
      <c r="L37" s="18" t="s">
        <v>55</v>
      </c>
      <c r="M37" s="25"/>
      <c r="N37" s="18" t="s">
        <v>55</v>
      </c>
      <c r="O37" s="25"/>
      <c r="P37" s="18" t="s">
        <v>55</v>
      </c>
      <c r="Q37" s="25"/>
      <c r="R37" s="18" t="s">
        <v>55</v>
      </c>
      <c r="S37" s="19"/>
      <c r="T37" s="19" t="e">
        <f>'BS&amp;PL Thai'!#REF!</f>
        <v>#REF!</v>
      </c>
      <c r="U37" s="19"/>
      <c r="V37" s="18" t="e">
        <f>-'BS&amp;PL Thai'!#REF!</f>
        <v>#REF!</v>
      </c>
      <c r="W37" s="19"/>
      <c r="X37" s="19" t="e">
        <f>SUM(D37:V37)</f>
        <v>#REF!</v>
      </c>
    </row>
    <row r="38" spans="1:24" s="20" customFormat="1" ht="18">
      <c r="A38" s="20" t="s">
        <v>53</v>
      </c>
      <c r="B38" s="23">
        <v>23</v>
      </c>
      <c r="D38" s="18" t="s">
        <v>55</v>
      </c>
      <c r="E38" s="19"/>
      <c r="F38" s="18" t="s">
        <v>55</v>
      </c>
      <c r="G38" s="19"/>
      <c r="H38" s="18" t="s">
        <v>55</v>
      </c>
      <c r="I38" s="19"/>
      <c r="J38" s="18" t="s">
        <v>55</v>
      </c>
      <c r="L38" s="18" t="s">
        <v>55</v>
      </c>
      <c r="N38" s="18" t="s">
        <v>55</v>
      </c>
      <c r="P38" s="18" t="s">
        <v>55</v>
      </c>
      <c r="R38" s="18" t="s">
        <v>55</v>
      </c>
      <c r="S38" s="19"/>
      <c r="T38" s="21"/>
      <c r="U38" s="24"/>
      <c r="V38" s="19"/>
      <c r="W38" s="24"/>
      <c r="X38" s="19">
        <f>SUM(D38:V38)</f>
        <v>0</v>
      </c>
    </row>
    <row r="39" spans="1:24" s="20" customFormat="1" ht="18">
      <c r="A39" s="20" t="s">
        <v>37</v>
      </c>
      <c r="D39" s="18" t="s">
        <v>55</v>
      </c>
      <c r="E39" s="19"/>
      <c r="F39" s="18" t="s">
        <v>55</v>
      </c>
      <c r="G39" s="19"/>
      <c r="H39" s="18" t="s">
        <v>55</v>
      </c>
      <c r="I39" s="19"/>
      <c r="J39" s="18" t="s">
        <v>55</v>
      </c>
      <c r="L39" s="18" t="s">
        <v>55</v>
      </c>
      <c r="N39" s="18" t="s">
        <v>55</v>
      </c>
      <c r="P39" s="18" t="s">
        <v>55</v>
      </c>
      <c r="R39" s="18" t="s">
        <v>55</v>
      </c>
      <c r="S39" s="19"/>
      <c r="T39" s="18" t="s">
        <v>55</v>
      </c>
      <c r="U39" s="19"/>
      <c r="V39" s="26"/>
      <c r="W39" s="24"/>
      <c r="X39" s="19">
        <f>SUM(D39:V39)</f>
        <v>0</v>
      </c>
    </row>
    <row r="40" spans="1:24" s="20" customFormat="1" ht="18.75" thickBot="1">
      <c r="A40" s="13" t="s">
        <v>100</v>
      </c>
      <c r="B40" s="27"/>
      <c r="C40" s="27"/>
      <c r="D40" s="28">
        <f>SUM(D29:D39)</f>
        <v>1181037800</v>
      </c>
      <c r="E40" s="19"/>
      <c r="F40" s="28">
        <f>SUM(F29:F39)</f>
        <v>4625091357</v>
      </c>
      <c r="G40" s="19"/>
      <c r="H40" s="28">
        <f>SUM(H29:H39)</f>
        <v>679137344</v>
      </c>
      <c r="I40" s="19"/>
      <c r="J40" s="28">
        <f>SUM(J29:J39)</f>
        <v>739493467</v>
      </c>
      <c r="K40" s="19"/>
      <c r="L40" s="28">
        <f>SUM(L29:L39)</f>
        <v>305000325</v>
      </c>
      <c r="N40" s="28">
        <f>SUM(N29:N39)</f>
        <v>-19963214</v>
      </c>
      <c r="P40" s="28">
        <f>SUM(P29:P39)</f>
        <v>50062520</v>
      </c>
      <c r="R40" s="28">
        <f>SUM(R29:R39)</f>
        <v>131226422</v>
      </c>
      <c r="S40" s="19"/>
      <c r="T40" s="28" t="e">
        <f>SUM(T29:T39)</f>
        <v>#REF!</v>
      </c>
      <c r="U40" s="19"/>
      <c r="V40" s="28" t="e">
        <f>SUM(V29:V39)</f>
        <v>#REF!</v>
      </c>
      <c r="W40" s="22"/>
      <c r="X40" s="28" t="e">
        <f>SUM(X29:X39)</f>
        <v>#REF!</v>
      </c>
    </row>
    <row r="41" spans="2:25" ht="18.75" thickTop="1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8"/>
    </row>
    <row r="42" spans="1:25" ht="18">
      <c r="A42" s="30" t="s">
        <v>40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M42" s="29"/>
      <c r="N42" s="29"/>
      <c r="O42" s="29"/>
      <c r="P42" s="29"/>
      <c r="Q42" s="29"/>
      <c r="R42" s="29"/>
      <c r="S42" s="29"/>
      <c r="U42" s="29"/>
      <c r="W42" s="29"/>
      <c r="X42" s="29"/>
      <c r="Y42" s="8"/>
    </row>
    <row r="43" spans="1:25" ht="18">
      <c r="A43" s="188" t="s">
        <v>71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8"/>
    </row>
    <row r="44" spans="1:24" ht="18">
      <c r="A44" s="189" t="s">
        <v>41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</row>
    <row r="45" spans="1:24" ht="18">
      <c r="A45" s="189" t="s">
        <v>76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</row>
    <row r="46" spans="1:24" ht="18">
      <c r="A46" s="189" t="s">
        <v>99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</row>
    <row r="47" spans="5:24" s="8" customFormat="1" ht="18">
      <c r="E47" s="9"/>
      <c r="X47" s="10" t="s">
        <v>58</v>
      </c>
    </row>
    <row r="48" spans="2:24" s="7" customFormat="1" ht="18">
      <c r="B48" s="9"/>
      <c r="C48" s="9"/>
      <c r="E48" s="8"/>
      <c r="G48" s="8"/>
      <c r="H48" s="8"/>
      <c r="I48" s="8"/>
      <c r="J48" s="190" t="s">
        <v>107</v>
      </c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</row>
    <row r="49" spans="6:24" s="7" customFormat="1" ht="18">
      <c r="F49" s="9"/>
      <c r="G49" s="9"/>
      <c r="J49" s="9"/>
      <c r="K49" s="9"/>
      <c r="L49" s="187" t="s">
        <v>38</v>
      </c>
      <c r="M49" s="187"/>
      <c r="N49" s="187"/>
      <c r="O49" s="187"/>
      <c r="P49" s="187"/>
      <c r="Q49" s="41"/>
      <c r="R49" s="7" t="s">
        <v>81</v>
      </c>
      <c r="S49" s="9"/>
      <c r="T49" s="187" t="s">
        <v>47</v>
      </c>
      <c r="U49" s="187"/>
      <c r="V49" s="187"/>
      <c r="W49" s="9"/>
      <c r="X49" s="9"/>
    </row>
    <row r="50" spans="4:20" s="7" customFormat="1" ht="18">
      <c r="D50" s="9"/>
      <c r="E50" s="9"/>
      <c r="F50" s="9"/>
      <c r="J50" s="7" t="s">
        <v>10</v>
      </c>
      <c r="N50" s="7" t="s">
        <v>73</v>
      </c>
      <c r="P50" s="7" t="s">
        <v>38</v>
      </c>
      <c r="R50" s="7" t="s">
        <v>83</v>
      </c>
      <c r="T50" s="7" t="s">
        <v>84</v>
      </c>
    </row>
    <row r="51" spans="4:20" s="7" customFormat="1" ht="18">
      <c r="D51" s="9"/>
      <c r="E51" s="9"/>
      <c r="F51" s="9"/>
      <c r="J51" s="7" t="s">
        <v>27</v>
      </c>
      <c r="L51" s="7" t="s">
        <v>85</v>
      </c>
      <c r="N51" s="7" t="s">
        <v>74</v>
      </c>
      <c r="P51" s="7" t="s">
        <v>86</v>
      </c>
      <c r="R51" s="7" t="s">
        <v>88</v>
      </c>
      <c r="T51" s="7" t="s">
        <v>57</v>
      </c>
    </row>
    <row r="52" spans="4:24" s="7" customFormat="1" ht="18">
      <c r="D52" s="36"/>
      <c r="E52" s="9"/>
      <c r="F52" s="9"/>
      <c r="H52" s="12" t="s">
        <v>26</v>
      </c>
      <c r="J52" s="11" t="s">
        <v>28</v>
      </c>
      <c r="L52" s="11" t="s">
        <v>89</v>
      </c>
      <c r="N52" s="11" t="s">
        <v>67</v>
      </c>
      <c r="P52" s="11" t="s">
        <v>115</v>
      </c>
      <c r="Q52" s="9"/>
      <c r="R52" s="11" t="s">
        <v>91</v>
      </c>
      <c r="T52" s="11" t="s">
        <v>56</v>
      </c>
      <c r="U52" s="9"/>
      <c r="V52" s="11" t="s">
        <v>21</v>
      </c>
      <c r="X52" s="11" t="s">
        <v>23</v>
      </c>
    </row>
    <row r="53" spans="1:24" s="15" customFormat="1" ht="18">
      <c r="A53" s="13" t="s">
        <v>101</v>
      </c>
      <c r="D53" s="37"/>
      <c r="E53" s="38"/>
      <c r="F53" s="14"/>
      <c r="G53" s="14"/>
      <c r="H53" s="33"/>
      <c r="J53" s="17">
        <v>1163410108</v>
      </c>
      <c r="K53" s="14"/>
      <c r="L53" s="17">
        <v>4322607094</v>
      </c>
      <c r="M53" s="14"/>
      <c r="N53" s="17">
        <v>254659742</v>
      </c>
      <c r="O53" s="14"/>
      <c r="P53" s="17">
        <v>963796488</v>
      </c>
      <c r="R53" s="31" t="s">
        <v>55</v>
      </c>
      <c r="T53" s="17">
        <v>118341011</v>
      </c>
      <c r="U53" s="14"/>
      <c r="V53" s="17">
        <v>1066783257</v>
      </c>
      <c r="X53" s="17">
        <f>SUM(J53:V53)</f>
        <v>7889597700</v>
      </c>
    </row>
    <row r="54" spans="1:24" s="1" customFormat="1" ht="18" customHeight="1">
      <c r="A54" s="15" t="s">
        <v>102</v>
      </c>
      <c r="B54" s="34"/>
      <c r="C54" s="3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5"/>
      <c r="R54" s="4"/>
      <c r="S54" s="4"/>
      <c r="T54" s="4"/>
      <c r="U54" s="4"/>
      <c r="V54" s="5"/>
      <c r="W54" s="4"/>
      <c r="X54" s="4"/>
    </row>
    <row r="55" spans="1:24" s="1" customFormat="1" ht="18" customHeight="1">
      <c r="A55" s="15" t="s">
        <v>108</v>
      </c>
      <c r="B55" s="3"/>
      <c r="C55" s="34"/>
      <c r="D55" s="5"/>
      <c r="E55" s="4"/>
      <c r="F55" s="5"/>
      <c r="G55" s="4"/>
      <c r="H55" s="5"/>
      <c r="I55" s="4"/>
      <c r="J55" s="45" t="s">
        <v>55</v>
      </c>
      <c r="K55" s="46"/>
      <c r="L55" s="45" t="s">
        <v>55</v>
      </c>
      <c r="M55" s="46"/>
      <c r="N55" s="45" t="s">
        <v>55</v>
      </c>
      <c r="O55" s="46"/>
      <c r="P55" s="48">
        <v>-536673526</v>
      </c>
      <c r="Q55" s="47"/>
      <c r="R55" s="45" t="s">
        <v>55</v>
      </c>
      <c r="S55" s="47"/>
      <c r="T55" s="45" t="s">
        <v>55</v>
      </c>
      <c r="U55" s="46"/>
      <c r="V55" s="48">
        <f>-528932992+1977911</f>
        <v>-526955081</v>
      </c>
      <c r="W55" s="47"/>
      <c r="X55" s="42">
        <f>SUM(J55:V55)</f>
        <v>-1063628607</v>
      </c>
    </row>
    <row r="56" spans="1:24" s="1" customFormat="1" ht="18" customHeight="1">
      <c r="A56" s="13" t="s">
        <v>104</v>
      </c>
      <c r="B56" s="34"/>
      <c r="C56" s="34"/>
      <c r="D56" s="4"/>
      <c r="E56" s="4"/>
      <c r="F56" s="4"/>
      <c r="G56" s="4"/>
      <c r="H56" s="4"/>
      <c r="I56" s="4"/>
      <c r="J56" s="46">
        <f>SUM(J53:J55)</f>
        <v>1163410108</v>
      </c>
      <c r="K56" s="46"/>
      <c r="L56" s="46">
        <f>SUM(L53:L55)</f>
        <v>4322607094</v>
      </c>
      <c r="M56" s="46"/>
      <c r="N56" s="46">
        <f>SUM(N53:N55)</f>
        <v>254659742</v>
      </c>
      <c r="O56" s="46"/>
      <c r="P56" s="46">
        <f>SUM(P53:P55)</f>
        <v>427122962</v>
      </c>
      <c r="Q56" s="46"/>
      <c r="R56" s="18" t="s">
        <v>55</v>
      </c>
      <c r="S56" s="46"/>
      <c r="T56" s="46">
        <f>SUM(T53:T55)</f>
        <v>118341011</v>
      </c>
      <c r="U56" s="46"/>
      <c r="V56" s="46">
        <f>SUM(V53:V55)</f>
        <v>539828176</v>
      </c>
      <c r="W56" s="46"/>
      <c r="X56" s="46">
        <f>SUM(X53:X55)</f>
        <v>6825969093</v>
      </c>
    </row>
    <row r="57" spans="1:24" s="20" customFormat="1" ht="18">
      <c r="A57" s="20" t="s">
        <v>69</v>
      </c>
      <c r="D57" s="39"/>
      <c r="E57" s="19"/>
      <c r="F57" s="18"/>
      <c r="G57" s="19"/>
      <c r="I57" s="19"/>
      <c r="J57" s="18" t="s">
        <v>55</v>
      </c>
      <c r="K57" s="19"/>
      <c r="L57" s="18" t="s">
        <v>55</v>
      </c>
      <c r="M57" s="19"/>
      <c r="N57" s="21">
        <v>424477602</v>
      </c>
      <c r="O57" s="19"/>
      <c r="P57" s="18" t="s">
        <v>55</v>
      </c>
      <c r="R57" s="18" t="s">
        <v>55</v>
      </c>
      <c r="T57" s="18" t="s">
        <v>55</v>
      </c>
      <c r="U57" s="19"/>
      <c r="V57" s="18" t="s">
        <v>55</v>
      </c>
      <c r="X57" s="14">
        <f aca="true" t="shared" si="2" ref="X57:X63">SUM(J57:V57)</f>
        <v>424477602</v>
      </c>
    </row>
    <row r="58" spans="1:24" s="20" customFormat="1" ht="18">
      <c r="A58" s="20" t="s">
        <v>92</v>
      </c>
      <c r="D58" s="40"/>
      <c r="E58" s="19"/>
      <c r="F58" s="18"/>
      <c r="G58" s="19"/>
      <c r="H58" s="23">
        <v>33</v>
      </c>
      <c r="I58" s="19"/>
      <c r="J58" s="18">
        <v>17627692</v>
      </c>
      <c r="K58" s="19"/>
      <c r="L58" s="18" t="s">
        <v>55</v>
      </c>
      <c r="M58" s="19"/>
      <c r="N58" s="18" t="s">
        <v>55</v>
      </c>
      <c r="O58" s="19"/>
      <c r="P58" s="18" t="s">
        <v>55</v>
      </c>
      <c r="R58" s="18" t="s">
        <v>55</v>
      </c>
      <c r="T58" s="18" t="s">
        <v>55</v>
      </c>
      <c r="U58" s="19"/>
      <c r="V58" s="18" t="s">
        <v>55</v>
      </c>
      <c r="X58" s="14">
        <f t="shared" si="2"/>
        <v>17627692</v>
      </c>
    </row>
    <row r="59" spans="1:24" s="20" customFormat="1" ht="18">
      <c r="A59" s="20" t="s">
        <v>93</v>
      </c>
      <c r="D59" s="40"/>
      <c r="E59" s="19"/>
      <c r="F59" s="18"/>
      <c r="G59" s="19"/>
      <c r="H59" s="23">
        <v>33</v>
      </c>
      <c r="I59" s="19"/>
      <c r="J59" s="18" t="s">
        <v>55</v>
      </c>
      <c r="K59" s="19"/>
      <c r="L59" s="21">
        <v>239560335</v>
      </c>
      <c r="M59" s="19"/>
      <c r="N59" s="18" t="s">
        <v>55</v>
      </c>
      <c r="O59" s="19"/>
      <c r="P59" s="18" t="s">
        <v>55</v>
      </c>
      <c r="R59" s="18" t="s">
        <v>55</v>
      </c>
      <c r="T59" s="18" t="s">
        <v>55</v>
      </c>
      <c r="U59" s="19"/>
      <c r="V59" s="18" t="s">
        <v>55</v>
      </c>
      <c r="X59" s="14">
        <f t="shared" si="2"/>
        <v>239560335</v>
      </c>
    </row>
    <row r="60" spans="1:24" s="20" customFormat="1" ht="18">
      <c r="A60" s="20" t="s">
        <v>80</v>
      </c>
      <c r="D60" s="40"/>
      <c r="E60" s="39"/>
      <c r="F60" s="18"/>
      <c r="G60" s="19"/>
      <c r="H60" s="23">
        <v>32</v>
      </c>
      <c r="J60" s="18" t="s">
        <v>55</v>
      </c>
      <c r="K60" s="19"/>
      <c r="L60" s="18" t="s">
        <v>55</v>
      </c>
      <c r="M60" s="19"/>
      <c r="N60" s="18" t="s">
        <v>55</v>
      </c>
      <c r="O60" s="19"/>
      <c r="P60" s="18" t="s">
        <v>55</v>
      </c>
      <c r="R60" s="14">
        <v>50062520</v>
      </c>
      <c r="T60" s="18" t="s">
        <v>55</v>
      </c>
      <c r="U60" s="19"/>
      <c r="V60" s="18" t="s">
        <v>55</v>
      </c>
      <c r="X60" s="14">
        <f t="shared" si="2"/>
        <v>50062520</v>
      </c>
    </row>
    <row r="61" spans="1:24" s="20" customFormat="1" ht="18">
      <c r="A61" s="20" t="s">
        <v>68</v>
      </c>
      <c r="D61" s="40"/>
      <c r="E61" s="39"/>
      <c r="F61" s="18"/>
      <c r="G61" s="19"/>
      <c r="H61" s="23">
        <v>24</v>
      </c>
      <c r="J61" s="18" t="s">
        <v>55</v>
      </c>
      <c r="K61" s="19"/>
      <c r="L61" s="18" t="s">
        <v>55</v>
      </c>
      <c r="M61" s="19"/>
      <c r="N61" s="18" t="s">
        <v>55</v>
      </c>
      <c r="O61" s="19"/>
      <c r="P61" s="18" t="s">
        <v>55</v>
      </c>
      <c r="R61" s="18" t="s">
        <v>55</v>
      </c>
      <c r="T61" s="18">
        <v>12885411</v>
      </c>
      <c r="U61" s="19"/>
      <c r="V61" s="18">
        <v>-12885411</v>
      </c>
      <c r="X61" s="14">
        <f t="shared" si="2"/>
        <v>0</v>
      </c>
    </row>
    <row r="62" spans="1:24" s="20" customFormat="1" ht="18">
      <c r="A62" s="20" t="s">
        <v>106</v>
      </c>
      <c r="D62" s="32"/>
      <c r="E62" s="22"/>
      <c r="F62" s="18"/>
      <c r="G62" s="22"/>
      <c r="H62" s="32"/>
      <c r="I62" s="22"/>
      <c r="J62" s="18" t="s">
        <v>55</v>
      </c>
      <c r="K62" s="22"/>
      <c r="L62" s="18" t="s">
        <v>55</v>
      </c>
      <c r="M62" s="24"/>
      <c r="N62" s="18" t="s">
        <v>55</v>
      </c>
      <c r="O62" s="24"/>
      <c r="P62" s="18" t="s">
        <v>55</v>
      </c>
      <c r="R62" s="18" t="s">
        <v>55</v>
      </c>
      <c r="T62" s="18" t="s">
        <v>55</v>
      </c>
      <c r="U62" s="24"/>
      <c r="V62" s="21" t="e">
        <f>'BS&amp;PL Thai'!#REF!</f>
        <v>#REF!</v>
      </c>
      <c r="X62" s="14" t="e">
        <f t="shared" si="2"/>
        <v>#REF!</v>
      </c>
    </row>
    <row r="63" spans="1:24" s="20" customFormat="1" ht="18">
      <c r="A63" s="20" t="s">
        <v>94</v>
      </c>
      <c r="D63" s="40"/>
      <c r="E63" s="19"/>
      <c r="F63" s="18"/>
      <c r="G63" s="19"/>
      <c r="H63" s="23">
        <v>23</v>
      </c>
      <c r="I63" s="19"/>
      <c r="J63" s="43" t="s">
        <v>55</v>
      </c>
      <c r="K63" s="19"/>
      <c r="L63" s="43" t="s">
        <v>55</v>
      </c>
      <c r="M63" s="19"/>
      <c r="N63" s="43" t="s">
        <v>55</v>
      </c>
      <c r="O63" s="19"/>
      <c r="P63" s="43" t="s">
        <v>55</v>
      </c>
      <c r="R63" s="43" t="s">
        <v>55</v>
      </c>
      <c r="T63" s="43" t="s">
        <v>55</v>
      </c>
      <c r="U63" s="19"/>
      <c r="V63" s="44">
        <v>-590518900</v>
      </c>
      <c r="X63" s="42">
        <f t="shared" si="2"/>
        <v>-590518900</v>
      </c>
    </row>
    <row r="64" spans="1:24" s="20" customFormat="1" ht="18">
      <c r="A64" s="13" t="s">
        <v>111</v>
      </c>
      <c r="D64" s="19"/>
      <c r="E64" s="19"/>
      <c r="F64" s="19"/>
      <c r="G64" s="19"/>
      <c r="H64" s="19"/>
      <c r="I64" s="19"/>
      <c r="J64" s="19">
        <f>SUM(J56:J63)</f>
        <v>1181037800</v>
      </c>
      <c r="K64" s="19"/>
      <c r="L64" s="19">
        <f>SUM(L56:L63)</f>
        <v>4562167429</v>
      </c>
      <c r="M64" s="19"/>
      <c r="N64" s="19">
        <f>SUM(N56:N63)</f>
        <v>679137344</v>
      </c>
      <c r="O64" s="19"/>
      <c r="P64" s="19">
        <f>SUM(P56:P63)</f>
        <v>427122962</v>
      </c>
      <c r="R64" s="19">
        <f>SUM(R56:R63)</f>
        <v>50062520</v>
      </c>
      <c r="T64" s="19">
        <f>SUM(T56:T63)</f>
        <v>131226422</v>
      </c>
      <c r="U64" s="19"/>
      <c r="V64" s="19" t="e">
        <f>SUM(V56:V63)</f>
        <v>#REF!</v>
      </c>
      <c r="X64" s="19" t="e">
        <f>SUM(X56:X63)</f>
        <v>#REF!</v>
      </c>
    </row>
    <row r="65" spans="1:24" s="20" customFormat="1" ht="18">
      <c r="A65" s="13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R65" s="19"/>
      <c r="T65" s="19"/>
      <c r="U65" s="19"/>
      <c r="V65" s="19"/>
      <c r="X65" s="19"/>
    </row>
    <row r="66" spans="1:24" s="20" customFormat="1" ht="18">
      <c r="A66" s="13" t="s">
        <v>117</v>
      </c>
      <c r="D66" s="19"/>
      <c r="E66" s="19"/>
      <c r="F66" s="19"/>
      <c r="G66" s="19"/>
      <c r="H66" s="19"/>
      <c r="I66" s="19"/>
      <c r="J66" s="19">
        <v>1181037800</v>
      </c>
      <c r="K66" s="19"/>
      <c r="L66" s="19">
        <v>4562167429</v>
      </c>
      <c r="M66" s="19"/>
      <c r="N66" s="19">
        <v>679137344</v>
      </c>
      <c r="O66" s="19"/>
      <c r="P66" s="19">
        <v>982615188</v>
      </c>
      <c r="R66" s="19">
        <v>50062520</v>
      </c>
      <c r="T66" s="19">
        <v>131226422</v>
      </c>
      <c r="U66" s="19"/>
      <c r="V66" s="19">
        <v>1060240466</v>
      </c>
      <c r="X66" s="19">
        <f>SUM(J66:V66)</f>
        <v>8646487169</v>
      </c>
    </row>
    <row r="67" spans="1:24" s="20" customFormat="1" ht="18">
      <c r="A67" s="15" t="s">
        <v>102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R67" s="19"/>
      <c r="T67" s="19"/>
      <c r="U67" s="19"/>
      <c r="V67" s="19"/>
      <c r="X67" s="19"/>
    </row>
    <row r="68" spans="1:24" s="1" customFormat="1" ht="18" customHeight="1">
      <c r="A68" s="15" t="s">
        <v>108</v>
      </c>
      <c r="B68" s="3"/>
      <c r="C68" s="34"/>
      <c r="D68" s="5"/>
      <c r="E68" s="4"/>
      <c r="F68" s="5"/>
      <c r="G68" s="4"/>
      <c r="H68" s="5"/>
      <c r="I68" s="4"/>
      <c r="J68" s="45" t="s">
        <v>55</v>
      </c>
      <c r="K68" s="46"/>
      <c r="L68" s="45" t="s">
        <v>55</v>
      </c>
      <c r="M68" s="46"/>
      <c r="N68" s="45" t="s">
        <v>55</v>
      </c>
      <c r="O68" s="46"/>
      <c r="P68" s="48">
        <v>-536673526</v>
      </c>
      <c r="Q68" s="47"/>
      <c r="R68" s="45" t="s">
        <v>55</v>
      </c>
      <c r="S68" s="47"/>
      <c r="T68" s="45" t="s">
        <v>55</v>
      </c>
      <c r="U68" s="46"/>
      <c r="V68" s="48">
        <f>-528932992+1977911</f>
        <v>-526955081</v>
      </c>
      <c r="W68" s="47"/>
      <c r="X68" s="42">
        <f>SUM(J68:V68)</f>
        <v>-1063628607</v>
      </c>
    </row>
    <row r="69" spans="1:24" s="20" customFormat="1" ht="18">
      <c r="A69" s="13" t="s">
        <v>111</v>
      </c>
      <c r="D69" s="19"/>
      <c r="E69" s="19"/>
      <c r="F69" s="19"/>
      <c r="G69" s="19"/>
      <c r="H69" s="19"/>
      <c r="I69" s="19"/>
      <c r="J69" s="19">
        <v>1181037800</v>
      </c>
      <c r="K69" s="19"/>
      <c r="L69" s="19">
        <v>4562167429</v>
      </c>
      <c r="M69" s="19"/>
      <c r="N69" s="19">
        <v>679137344</v>
      </c>
      <c r="O69" s="19"/>
      <c r="P69" s="19">
        <v>427122962</v>
      </c>
      <c r="R69" s="19">
        <v>50062520</v>
      </c>
      <c r="T69" s="19">
        <v>131226422</v>
      </c>
      <c r="U69" s="19"/>
      <c r="V69" s="19">
        <v>1060240466</v>
      </c>
      <c r="X69" s="19">
        <v>8090994943</v>
      </c>
    </row>
    <row r="70" spans="1:24" s="20" customFormat="1" ht="18">
      <c r="A70" s="20" t="s">
        <v>69</v>
      </c>
      <c r="D70" s="39"/>
      <c r="E70" s="19"/>
      <c r="F70" s="18"/>
      <c r="G70" s="19"/>
      <c r="I70" s="19"/>
      <c r="J70" s="18" t="s">
        <v>55</v>
      </c>
      <c r="K70" s="19"/>
      <c r="L70" s="18" t="s">
        <v>55</v>
      </c>
      <c r="M70" s="19"/>
      <c r="N70" s="21"/>
      <c r="O70" s="19"/>
      <c r="P70" s="18" t="s">
        <v>55</v>
      </c>
      <c r="R70" s="18" t="s">
        <v>55</v>
      </c>
      <c r="T70" s="18" t="s">
        <v>55</v>
      </c>
      <c r="U70" s="19"/>
      <c r="V70" s="18" t="s">
        <v>55</v>
      </c>
      <c r="X70" s="14">
        <f aca="true" t="shared" si="3" ref="X70:X75">SUM(J70:V70)</f>
        <v>0</v>
      </c>
    </row>
    <row r="71" spans="1:24" s="20" customFormat="1" ht="18">
      <c r="A71" s="20" t="s">
        <v>97</v>
      </c>
      <c r="D71" s="40"/>
      <c r="E71" s="19"/>
      <c r="F71" s="18"/>
      <c r="G71" s="19"/>
      <c r="H71" s="23"/>
      <c r="I71" s="19"/>
      <c r="J71" s="18" t="s">
        <v>55</v>
      </c>
      <c r="K71" s="19"/>
      <c r="L71" s="18" t="s">
        <v>55</v>
      </c>
      <c r="M71" s="19"/>
      <c r="N71" s="18" t="s">
        <v>55</v>
      </c>
      <c r="O71" s="19"/>
      <c r="P71" s="18" t="s">
        <v>55</v>
      </c>
      <c r="R71" s="18" t="s">
        <v>55</v>
      </c>
      <c r="T71" s="18" t="s">
        <v>55</v>
      </c>
      <c r="U71" s="19"/>
      <c r="V71" s="18" t="s">
        <v>55</v>
      </c>
      <c r="X71" s="14">
        <f t="shared" si="3"/>
        <v>0</v>
      </c>
    </row>
    <row r="72" spans="1:24" s="20" customFormat="1" ht="18">
      <c r="A72" s="20" t="s">
        <v>105</v>
      </c>
      <c r="D72" s="40"/>
      <c r="E72" s="39"/>
      <c r="F72" s="18"/>
      <c r="G72" s="19"/>
      <c r="H72" s="23">
        <v>32</v>
      </c>
      <c r="J72" s="18" t="s">
        <v>55</v>
      </c>
      <c r="K72" s="19"/>
      <c r="L72" s="18" t="s">
        <v>55</v>
      </c>
      <c r="M72" s="19"/>
      <c r="N72" s="18" t="s">
        <v>55</v>
      </c>
      <c r="O72" s="19"/>
      <c r="P72" s="18" t="s">
        <v>55</v>
      </c>
      <c r="R72" s="14"/>
      <c r="T72" s="18" t="s">
        <v>55</v>
      </c>
      <c r="U72" s="19"/>
      <c r="V72" s="18" t="s">
        <v>55</v>
      </c>
      <c r="X72" s="14">
        <f t="shared" si="3"/>
        <v>0</v>
      </c>
    </row>
    <row r="73" spans="1:24" s="20" customFormat="1" ht="18">
      <c r="A73" s="20" t="s">
        <v>114</v>
      </c>
      <c r="D73" s="40"/>
      <c r="E73" s="39"/>
      <c r="F73" s="18"/>
      <c r="G73" s="19"/>
      <c r="H73" s="23">
        <v>17</v>
      </c>
      <c r="J73" s="18" t="s">
        <v>55</v>
      </c>
      <c r="K73" s="19"/>
      <c r="L73" s="18" t="s">
        <v>55</v>
      </c>
      <c r="M73" s="19"/>
      <c r="N73" s="18" t="s">
        <v>55</v>
      </c>
      <c r="O73" s="19"/>
      <c r="P73" s="18"/>
      <c r="R73" s="18" t="s">
        <v>55</v>
      </c>
      <c r="T73" s="18" t="s">
        <v>55</v>
      </c>
      <c r="U73" s="19"/>
      <c r="V73" s="18" t="s">
        <v>55</v>
      </c>
      <c r="X73" s="14">
        <f t="shared" si="3"/>
        <v>0</v>
      </c>
    </row>
    <row r="74" spans="1:24" s="20" customFormat="1" ht="18">
      <c r="A74" s="20" t="s">
        <v>70</v>
      </c>
      <c r="D74" s="32"/>
      <c r="E74" s="22"/>
      <c r="F74" s="18"/>
      <c r="G74" s="22"/>
      <c r="H74" s="32"/>
      <c r="I74" s="22"/>
      <c r="J74" s="18" t="s">
        <v>55</v>
      </c>
      <c r="K74" s="22"/>
      <c r="L74" s="18" t="s">
        <v>55</v>
      </c>
      <c r="M74" s="24"/>
      <c r="N74" s="18" t="s">
        <v>55</v>
      </c>
      <c r="O74" s="24"/>
      <c r="P74" s="18" t="s">
        <v>55</v>
      </c>
      <c r="R74" s="18" t="s">
        <v>55</v>
      </c>
      <c r="T74" s="18" t="s">
        <v>55</v>
      </c>
      <c r="U74" s="24"/>
      <c r="V74" s="21" t="e">
        <f>'BS&amp;PL Thai'!#REF!</f>
        <v>#REF!</v>
      </c>
      <c r="X74" s="14" t="e">
        <f t="shared" si="3"/>
        <v>#REF!</v>
      </c>
    </row>
    <row r="75" spans="1:24" s="20" customFormat="1" ht="18">
      <c r="A75" s="20" t="s">
        <v>94</v>
      </c>
      <c r="D75" s="40"/>
      <c r="E75" s="19"/>
      <c r="F75" s="18"/>
      <c r="G75" s="19"/>
      <c r="H75" s="23">
        <v>23</v>
      </c>
      <c r="I75" s="19"/>
      <c r="J75" s="18" t="s">
        <v>55</v>
      </c>
      <c r="K75" s="19"/>
      <c r="L75" s="18" t="s">
        <v>55</v>
      </c>
      <c r="M75" s="19"/>
      <c r="N75" s="18" t="s">
        <v>55</v>
      </c>
      <c r="O75" s="19"/>
      <c r="P75" s="18" t="s">
        <v>55</v>
      </c>
      <c r="R75" s="18" t="s">
        <v>55</v>
      </c>
      <c r="T75" s="18" t="s">
        <v>55</v>
      </c>
      <c r="U75" s="19"/>
      <c r="V75" s="21">
        <f>T38</f>
        <v>0</v>
      </c>
      <c r="X75" s="14">
        <f t="shared" si="3"/>
        <v>0</v>
      </c>
    </row>
    <row r="76" spans="1:24" s="20" customFormat="1" ht="18.75" thickBot="1">
      <c r="A76" s="13" t="s">
        <v>100</v>
      </c>
      <c r="D76" s="19"/>
      <c r="E76" s="19"/>
      <c r="F76" s="19"/>
      <c r="G76" s="19"/>
      <c r="H76" s="19"/>
      <c r="I76" s="19"/>
      <c r="J76" s="28">
        <f>SUM(J64:J75)</f>
        <v>3543113400</v>
      </c>
      <c r="K76" s="19"/>
      <c r="L76" s="28">
        <f>SUM(L64:L75)</f>
        <v>13686502287</v>
      </c>
      <c r="M76" s="19"/>
      <c r="N76" s="28">
        <f>SUM(N64:N75)</f>
        <v>2037412032</v>
      </c>
      <c r="O76" s="19"/>
      <c r="P76" s="28">
        <f>SUM(P64:P75)</f>
        <v>1300187586</v>
      </c>
      <c r="R76" s="28">
        <f>SUM(R64:R75)</f>
        <v>150187560</v>
      </c>
      <c r="T76" s="28">
        <f>SUM(T64:T75)</f>
        <v>393679266</v>
      </c>
      <c r="U76" s="19"/>
      <c r="V76" s="28" t="e">
        <f>SUM(V64:V75)</f>
        <v>#REF!</v>
      </c>
      <c r="X76" s="28" t="e">
        <f>SUM(X64:X75)</f>
        <v>#REF!</v>
      </c>
    </row>
    <row r="77" spans="2:25" ht="18.75" thickTop="1">
      <c r="B77" s="29"/>
      <c r="C77" s="29"/>
      <c r="D77" s="29"/>
      <c r="E77" s="29"/>
      <c r="F77" s="29"/>
      <c r="G77" s="29"/>
      <c r="H77" s="29"/>
      <c r="I77" s="29"/>
      <c r="J77" s="29"/>
      <c r="K77" s="29"/>
      <c r="M77" s="29"/>
      <c r="N77" s="29"/>
      <c r="O77" s="29"/>
      <c r="P77" s="29"/>
      <c r="Q77" s="29"/>
      <c r="R77" s="29"/>
      <c r="S77" s="29"/>
      <c r="T77" s="29"/>
      <c r="U77" s="29"/>
      <c r="W77" s="29"/>
      <c r="X77" s="29"/>
      <c r="Y77" s="8"/>
    </row>
    <row r="78" spans="1:25" ht="18">
      <c r="A78" s="30" t="s">
        <v>40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M78" s="29"/>
      <c r="N78" s="29"/>
      <c r="O78" s="29"/>
      <c r="P78" s="29"/>
      <c r="Q78" s="29"/>
      <c r="R78" s="29"/>
      <c r="S78" s="29"/>
      <c r="T78" s="29"/>
      <c r="U78" s="29"/>
      <c r="W78" s="29"/>
      <c r="X78" s="29"/>
      <c r="Y78" s="8"/>
    </row>
    <row r="79" spans="1:25" ht="18">
      <c r="A79" s="30"/>
      <c r="B79" s="29"/>
      <c r="C79" s="29"/>
      <c r="D79" s="29"/>
      <c r="E79" s="29"/>
      <c r="F79" s="29"/>
      <c r="G79" s="29"/>
      <c r="H79" s="29"/>
      <c r="I79" s="29"/>
      <c r="J79" s="29"/>
      <c r="K79" s="29"/>
      <c r="M79" s="29"/>
      <c r="N79" s="29"/>
      <c r="O79" s="29"/>
      <c r="P79" s="29"/>
      <c r="Q79" s="29"/>
      <c r="R79" s="29"/>
      <c r="S79" s="29"/>
      <c r="T79" s="29"/>
      <c r="U79" s="29"/>
      <c r="W79" s="29"/>
      <c r="X79" s="29"/>
      <c r="Y79" s="8"/>
    </row>
    <row r="80" spans="1:25" ht="18">
      <c r="A80" s="30"/>
      <c r="B80" s="29"/>
      <c r="C80" s="29"/>
      <c r="D80" s="29"/>
      <c r="E80" s="29"/>
      <c r="F80" s="29"/>
      <c r="G80" s="29"/>
      <c r="H80" s="29"/>
      <c r="I80" s="29"/>
      <c r="J80" s="29"/>
      <c r="K80" s="29"/>
      <c r="M80" s="29"/>
      <c r="N80" s="29"/>
      <c r="O80" s="29"/>
      <c r="P80" s="29"/>
      <c r="Q80" s="29"/>
      <c r="R80" s="29"/>
      <c r="S80" s="29"/>
      <c r="U80" s="29"/>
      <c r="W80" s="29"/>
      <c r="X80" s="29"/>
      <c r="Y80" s="8"/>
    </row>
    <row r="81" spans="1:25" ht="18">
      <c r="A81" s="30"/>
      <c r="B81" s="29"/>
      <c r="C81" s="29"/>
      <c r="D81" s="29"/>
      <c r="E81" s="29"/>
      <c r="F81" s="29"/>
      <c r="G81" s="29"/>
      <c r="H81" s="29"/>
      <c r="I81" s="29"/>
      <c r="J81" s="29"/>
      <c r="K81" s="29"/>
      <c r="M81" s="29"/>
      <c r="N81" s="29"/>
      <c r="O81" s="29"/>
      <c r="P81" s="29"/>
      <c r="Q81" s="29"/>
      <c r="R81" s="29"/>
      <c r="S81" s="29"/>
      <c r="U81" s="29"/>
      <c r="W81" s="29"/>
      <c r="X81" s="29"/>
      <c r="Y81" s="8"/>
    </row>
    <row r="82" spans="1:25" ht="18">
      <c r="A82" s="30"/>
      <c r="B82" s="29"/>
      <c r="C82" s="29"/>
      <c r="D82" s="29"/>
      <c r="E82" s="29"/>
      <c r="F82" s="29"/>
      <c r="G82" s="29"/>
      <c r="H82" s="29"/>
      <c r="I82" s="29"/>
      <c r="J82" s="29"/>
      <c r="K82" s="29"/>
      <c r="M82" s="29"/>
      <c r="N82" s="29"/>
      <c r="O82" s="29"/>
      <c r="P82" s="29"/>
      <c r="Q82" s="29"/>
      <c r="R82" s="29"/>
      <c r="S82" s="29"/>
      <c r="U82" s="29"/>
      <c r="W82" s="29"/>
      <c r="X82" s="29"/>
      <c r="Y82" s="8"/>
    </row>
    <row r="83" spans="1:25" ht="18">
      <c r="A83" s="30"/>
      <c r="B83" s="29"/>
      <c r="C83" s="29"/>
      <c r="D83" s="29"/>
      <c r="E83" s="29"/>
      <c r="F83" s="29"/>
      <c r="G83" s="29"/>
      <c r="H83" s="29"/>
      <c r="I83" s="29"/>
      <c r="J83" s="29"/>
      <c r="K83" s="29"/>
      <c r="M83" s="29"/>
      <c r="N83" s="29"/>
      <c r="O83" s="29"/>
      <c r="P83" s="29"/>
      <c r="Q83" s="29"/>
      <c r="R83" s="29"/>
      <c r="S83" s="29"/>
      <c r="U83" s="29"/>
      <c r="W83" s="29"/>
      <c r="X83" s="29"/>
      <c r="Y83" s="8"/>
    </row>
    <row r="84" spans="1:25" ht="18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29"/>
      <c r="M84" s="29"/>
      <c r="N84" s="29"/>
      <c r="O84" s="29"/>
      <c r="P84" s="29"/>
      <c r="Q84" s="29"/>
      <c r="R84" s="29"/>
      <c r="S84" s="29"/>
      <c r="U84" s="29"/>
      <c r="W84" s="29"/>
      <c r="X84" s="29"/>
      <c r="Y84" s="8"/>
    </row>
    <row r="85" spans="1:24" ht="18">
      <c r="A85" s="188" t="s">
        <v>72</v>
      </c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</row>
  </sheetData>
  <sheetProtection/>
  <mergeCells count="14">
    <mergeCell ref="R6:T6"/>
    <mergeCell ref="A45:X45"/>
    <mergeCell ref="A46:X46"/>
    <mergeCell ref="J48:X48"/>
    <mergeCell ref="L49:P49"/>
    <mergeCell ref="T49:V49"/>
    <mergeCell ref="A85:X85"/>
    <mergeCell ref="A1:X1"/>
    <mergeCell ref="A2:X2"/>
    <mergeCell ref="A3:X3"/>
    <mergeCell ref="A44:X44"/>
    <mergeCell ref="A43:X43"/>
    <mergeCell ref="D5:X5"/>
    <mergeCell ref="F6:L6"/>
  </mergeCells>
  <printOptions horizontalCentered="1"/>
  <pageMargins left="0.61" right="0.393700787401575" top="0.89" bottom="0.17" header="0.77" footer="0.196850393700787"/>
  <pageSetup firstPageNumber="3" useFirstPageNumber="1" horizontalDpi="600" verticalDpi="600" orientation="landscape" scale="70" r:id="rId3"/>
  <headerFooter alignWithMargins="0">
    <oddHeader>&amp;C&amp;"Times New Roman,Bold"&amp;10DRAFT SUBJECT TO OUTSTANDING MATTERS</oddHeader>
    <oddFooter>&amp;R&amp;"Times New Roman,Regular"&amp;10We, being responsible for the preparation of
these financial statements and notes thereto,
hereby approve their issue in final form.  
………………..……………………..….…
Directors                       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20"/>
  <sheetViews>
    <sheetView view="pageBreakPreview" zoomScale="124" zoomScaleNormal="90" zoomScaleSheetLayoutView="124" zoomScalePageLayoutView="0" workbookViewId="0" topLeftCell="J12">
      <selection activeCell="N23" sqref="N23"/>
    </sheetView>
  </sheetViews>
  <sheetFormatPr defaultColWidth="8.00390625" defaultRowHeight="21.75"/>
  <cols>
    <col min="1" max="1" width="13.8515625" style="56" customWidth="1"/>
    <col min="2" max="2" width="27.7109375" style="56" customWidth="1"/>
    <col min="3" max="3" width="0.85546875" style="56" customWidth="1"/>
    <col min="4" max="4" width="12.140625" style="55" customWidth="1"/>
    <col min="5" max="5" width="0.5625" style="55" customWidth="1"/>
    <col min="6" max="6" width="12.140625" style="55" customWidth="1"/>
    <col min="7" max="7" width="0.5625" style="55" customWidth="1"/>
    <col min="8" max="8" width="11.7109375" style="55" customWidth="1"/>
    <col min="9" max="9" width="0.5625" style="55" customWidth="1"/>
    <col min="10" max="10" width="11.7109375" style="55" customWidth="1"/>
    <col min="11" max="11" width="0.5625" style="55" customWidth="1"/>
    <col min="12" max="12" width="11.7109375" style="55" customWidth="1"/>
    <col min="13" max="13" width="0.5625" style="55" customWidth="1"/>
    <col min="14" max="14" width="12.421875" style="55" customWidth="1"/>
    <col min="15" max="15" width="0.5625" style="55" customWidth="1"/>
    <col min="16" max="16" width="12.421875" style="55" customWidth="1"/>
    <col min="17" max="17" width="0.5625" style="55" customWidth="1"/>
    <col min="18" max="18" width="15.28125" style="55" customWidth="1"/>
    <col min="19" max="19" width="0.5625" style="55" customWidth="1"/>
    <col min="20" max="20" width="12.421875" style="55" customWidth="1"/>
    <col min="21" max="21" width="0.5625" style="55" customWidth="1"/>
    <col min="22" max="22" width="12.421875" style="55" customWidth="1"/>
    <col min="23" max="23" width="0.5625" style="55" customWidth="1"/>
    <col min="24" max="24" width="15.140625" style="55" customWidth="1"/>
    <col min="25" max="25" width="0.5625" style="55" customWidth="1"/>
    <col min="26" max="26" width="12.421875" style="55" customWidth="1"/>
    <col min="27" max="27" width="0.5625" style="55" customWidth="1"/>
    <col min="28" max="28" width="12.421875" style="55" customWidth="1"/>
    <col min="29" max="29" width="0.85546875" style="55" customWidth="1"/>
    <col min="30" max="30" width="12.421875" style="55" customWidth="1"/>
    <col min="31" max="31" width="0.71875" style="55" customWidth="1"/>
    <col min="32" max="32" width="13.57421875" style="55" customWidth="1"/>
    <col min="33" max="33" width="2.140625" style="55" customWidth="1"/>
    <col min="34" max="34" width="13.00390625" style="55" customWidth="1"/>
    <col min="35" max="37" width="8.00390625" style="55" customWidth="1"/>
    <col min="38" max="16384" width="8.00390625" style="56" customWidth="1"/>
  </cols>
  <sheetData>
    <row r="1" spans="1:32" ht="18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6"/>
      <c r="AF1" s="60" t="s">
        <v>258</v>
      </c>
    </row>
    <row r="2" spans="1:28" ht="18.75">
      <c r="A2" s="54" t="s">
        <v>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6"/>
    </row>
    <row r="3" spans="1:28" ht="18.75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ht="18.75">
      <c r="A4" s="150" t="s">
        <v>290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4:37" s="57" customFormat="1" ht="18.75">
      <c r="D5" s="58"/>
      <c r="E5" s="59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C5" s="58"/>
      <c r="AE5" s="58"/>
      <c r="AF5" s="60" t="s">
        <v>254</v>
      </c>
      <c r="AG5" s="58"/>
      <c r="AI5" s="58"/>
      <c r="AJ5" s="58"/>
      <c r="AK5" s="58"/>
    </row>
    <row r="6" spans="4:37" s="57" customFormat="1" ht="18.75">
      <c r="D6" s="58"/>
      <c r="E6" s="59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C6" s="58"/>
      <c r="AD6" s="60"/>
      <c r="AE6" s="58"/>
      <c r="AG6" s="58"/>
      <c r="AI6" s="58"/>
      <c r="AJ6" s="58"/>
      <c r="AK6" s="58"/>
    </row>
    <row r="7" spans="3:34" ht="18.75">
      <c r="C7" s="57"/>
      <c r="D7" s="142" t="s">
        <v>33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3"/>
      <c r="AH7" s="143"/>
    </row>
    <row r="8" spans="3:30" ht="18.75">
      <c r="C8" s="57"/>
      <c r="D8" s="192" t="s">
        <v>183</v>
      </c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83"/>
      <c r="AB8" s="183"/>
      <c r="AC8" s="141"/>
      <c r="AD8" s="141"/>
    </row>
    <row r="9" spans="3:30" ht="18.75">
      <c r="C9" s="57"/>
      <c r="D9" s="59"/>
      <c r="E9" s="59"/>
      <c r="F9" s="59"/>
      <c r="G9" s="59"/>
      <c r="H9" s="57"/>
      <c r="I9" s="58"/>
      <c r="J9" s="58"/>
      <c r="K9" s="58"/>
      <c r="L9" s="58"/>
      <c r="M9" s="58"/>
      <c r="N9" s="191" t="s">
        <v>157</v>
      </c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64"/>
      <c r="Z9" s="183"/>
      <c r="AA9" s="58"/>
      <c r="AB9" s="58"/>
      <c r="AC9" s="58"/>
      <c r="AD9" s="58"/>
    </row>
    <row r="10" spans="3:28" ht="18.75" hidden="1">
      <c r="C10" s="57"/>
      <c r="D10" s="59"/>
      <c r="E10" s="59"/>
      <c r="F10" s="59"/>
      <c r="G10" s="59"/>
      <c r="H10" s="57"/>
      <c r="I10" s="58"/>
      <c r="J10" s="58"/>
      <c r="K10" s="58"/>
      <c r="L10" s="58"/>
      <c r="M10" s="58"/>
      <c r="N10" s="191" t="s">
        <v>163</v>
      </c>
      <c r="O10" s="191"/>
      <c r="P10" s="191"/>
      <c r="Q10" s="191"/>
      <c r="R10" s="191"/>
      <c r="S10" s="191"/>
      <c r="T10" s="191"/>
      <c r="U10" s="59"/>
      <c r="V10" s="59"/>
      <c r="W10" s="59"/>
      <c r="X10" s="59"/>
      <c r="Y10" s="59"/>
      <c r="Z10" s="59"/>
      <c r="AA10" s="59"/>
      <c r="AB10" s="59"/>
    </row>
    <row r="11" spans="3:37" ht="18.75">
      <c r="C11" s="57"/>
      <c r="D11" s="59"/>
      <c r="E11" s="59"/>
      <c r="F11" s="59"/>
      <c r="G11" s="59"/>
      <c r="H11" s="57"/>
      <c r="I11" s="58"/>
      <c r="J11" s="58"/>
      <c r="K11" s="58"/>
      <c r="L11" s="58"/>
      <c r="M11" s="58"/>
      <c r="N11" s="59" t="s">
        <v>38</v>
      </c>
      <c r="O11" s="59"/>
      <c r="P11" s="59"/>
      <c r="Q11" s="59"/>
      <c r="R11" s="59"/>
      <c r="S11" s="59"/>
      <c r="T11" s="64" t="s">
        <v>209</v>
      </c>
      <c r="U11" s="59"/>
      <c r="V11" s="59"/>
      <c r="W11" s="59"/>
      <c r="X11" s="59"/>
      <c r="Y11" s="59"/>
      <c r="Z11" s="59"/>
      <c r="AA11" s="59"/>
      <c r="AK11" s="56"/>
    </row>
    <row r="12" spans="2:41" s="62" customFormat="1" ht="18.75">
      <c r="B12" s="63"/>
      <c r="C12" s="63"/>
      <c r="D12" s="59"/>
      <c r="E12" s="59"/>
      <c r="F12" s="58"/>
      <c r="G12" s="58"/>
      <c r="H12" s="58"/>
      <c r="I12" s="58"/>
      <c r="J12" s="191" t="s">
        <v>47</v>
      </c>
      <c r="K12" s="191"/>
      <c r="L12" s="191"/>
      <c r="N12" s="62" t="s">
        <v>172</v>
      </c>
      <c r="R12" s="62" t="s">
        <v>82</v>
      </c>
      <c r="S12" s="64"/>
      <c r="T12" s="64" t="s">
        <v>210</v>
      </c>
      <c r="U12" s="64"/>
      <c r="V12" s="64" t="s">
        <v>81</v>
      </c>
      <c r="W12" s="64"/>
      <c r="X12" s="64" t="s">
        <v>85</v>
      </c>
      <c r="Y12" s="64"/>
      <c r="Z12" s="64"/>
      <c r="AA12" s="64"/>
      <c r="AB12" s="64"/>
      <c r="AC12" s="59"/>
      <c r="AD12" s="64" t="s">
        <v>169</v>
      </c>
      <c r="AE12" s="59"/>
      <c r="AF12" s="64"/>
      <c r="AK12" s="64"/>
      <c r="AL12" s="64"/>
      <c r="AM12" s="64"/>
      <c r="AN12" s="64"/>
      <c r="AO12" s="64"/>
    </row>
    <row r="13" spans="4:41" s="62" customFormat="1" ht="18.75">
      <c r="D13" s="64" t="s">
        <v>10</v>
      </c>
      <c r="E13" s="64"/>
      <c r="F13" s="64"/>
      <c r="G13" s="64"/>
      <c r="H13" s="64" t="s">
        <v>82</v>
      </c>
      <c r="I13" s="64"/>
      <c r="J13" s="64" t="s">
        <v>84</v>
      </c>
      <c r="K13" s="64"/>
      <c r="L13" s="64"/>
      <c r="N13" s="64" t="s">
        <v>67</v>
      </c>
      <c r="O13" s="64"/>
      <c r="P13" s="64" t="s">
        <v>38</v>
      </c>
      <c r="Q13" s="64"/>
      <c r="R13" s="62" t="s">
        <v>168</v>
      </c>
      <c r="S13" s="59"/>
      <c r="T13" s="64" t="s">
        <v>234</v>
      </c>
      <c r="U13" s="64"/>
      <c r="V13" s="64" t="s">
        <v>83</v>
      </c>
      <c r="W13" s="64"/>
      <c r="X13" s="64" t="s">
        <v>211</v>
      </c>
      <c r="Y13" s="59"/>
      <c r="Z13" s="64" t="s">
        <v>164</v>
      </c>
      <c r="AA13" s="59"/>
      <c r="AB13" s="64" t="s">
        <v>124</v>
      </c>
      <c r="AC13" s="64"/>
      <c r="AD13" s="64" t="s">
        <v>170</v>
      </c>
      <c r="AE13" s="64"/>
      <c r="AF13" s="64" t="s">
        <v>23</v>
      </c>
      <c r="AK13" s="64"/>
      <c r="AL13" s="64"/>
      <c r="AM13" s="64"/>
      <c r="AN13" s="64"/>
      <c r="AO13" s="64"/>
    </row>
    <row r="14" spans="4:41" s="62" customFormat="1" ht="18.75">
      <c r="D14" s="64" t="s">
        <v>27</v>
      </c>
      <c r="E14" s="64"/>
      <c r="F14" s="64" t="s">
        <v>85</v>
      </c>
      <c r="G14" s="64"/>
      <c r="H14" s="64" t="s">
        <v>87</v>
      </c>
      <c r="I14" s="64"/>
      <c r="J14" s="64" t="s">
        <v>57</v>
      </c>
      <c r="K14" s="64"/>
      <c r="L14" s="64"/>
      <c r="N14" s="59" t="s">
        <v>230</v>
      </c>
      <c r="O14" s="64"/>
      <c r="P14" s="64" t="s">
        <v>86</v>
      </c>
      <c r="Q14" s="64"/>
      <c r="R14" s="59" t="s">
        <v>207</v>
      </c>
      <c r="S14" s="64"/>
      <c r="T14" s="64" t="s">
        <v>35</v>
      </c>
      <c r="U14" s="64"/>
      <c r="V14" s="64" t="s">
        <v>88</v>
      </c>
      <c r="W14" s="64"/>
      <c r="X14" s="64" t="s">
        <v>212</v>
      </c>
      <c r="Y14" s="64"/>
      <c r="Z14" s="64" t="s">
        <v>166</v>
      </c>
      <c r="AA14" s="64"/>
      <c r="AB14" s="64" t="s">
        <v>35</v>
      </c>
      <c r="AC14" s="64"/>
      <c r="AD14" s="64" t="s">
        <v>171</v>
      </c>
      <c r="AE14" s="64"/>
      <c r="AF14" s="62" t="s">
        <v>34</v>
      </c>
      <c r="AK14" s="64"/>
      <c r="AL14" s="64"/>
      <c r="AM14" s="64"/>
      <c r="AN14" s="64"/>
      <c r="AO14" s="64"/>
    </row>
    <row r="15" spans="2:41" s="62" customFormat="1" ht="18.75">
      <c r="B15" s="52"/>
      <c r="D15" s="61" t="s">
        <v>28</v>
      </c>
      <c r="E15" s="64"/>
      <c r="F15" s="61" t="s">
        <v>89</v>
      </c>
      <c r="G15" s="64"/>
      <c r="H15" s="61" t="s">
        <v>90</v>
      </c>
      <c r="I15" s="64"/>
      <c r="J15" s="61" t="s">
        <v>56</v>
      </c>
      <c r="K15" s="59"/>
      <c r="L15" s="61" t="s">
        <v>21</v>
      </c>
      <c r="N15" s="129" t="s">
        <v>231</v>
      </c>
      <c r="O15" s="64"/>
      <c r="P15" s="61" t="s">
        <v>115</v>
      </c>
      <c r="Q15" s="59"/>
      <c r="R15" s="61" t="s">
        <v>208</v>
      </c>
      <c r="S15" s="64"/>
      <c r="T15" s="61" t="s">
        <v>196</v>
      </c>
      <c r="U15" s="59"/>
      <c r="V15" s="61" t="s">
        <v>91</v>
      </c>
      <c r="W15" s="59"/>
      <c r="X15" s="61" t="s">
        <v>213</v>
      </c>
      <c r="Y15" s="64"/>
      <c r="Z15" s="61" t="s">
        <v>165</v>
      </c>
      <c r="AA15" s="64"/>
      <c r="AB15" s="61" t="s">
        <v>184</v>
      </c>
      <c r="AC15" s="64"/>
      <c r="AD15" s="61" t="s">
        <v>96</v>
      </c>
      <c r="AE15" s="64"/>
      <c r="AF15" s="61" t="s">
        <v>35</v>
      </c>
      <c r="AK15" s="64"/>
      <c r="AL15" s="64"/>
      <c r="AM15" s="64"/>
      <c r="AN15" s="64"/>
      <c r="AO15" s="64"/>
    </row>
    <row r="16" spans="1:41" s="50" customFormat="1" ht="18.75">
      <c r="A16" s="51" t="s">
        <v>214</v>
      </c>
      <c r="B16" s="51"/>
      <c r="C16" s="51"/>
      <c r="D16" s="53">
        <v>1545459</v>
      </c>
      <c r="E16" s="53"/>
      <c r="F16" s="53">
        <v>20022498</v>
      </c>
      <c r="G16" s="53"/>
      <c r="H16" s="53">
        <v>305000</v>
      </c>
      <c r="I16" s="49"/>
      <c r="J16" s="53">
        <v>170000</v>
      </c>
      <c r="K16" s="53"/>
      <c r="L16" s="53">
        <v>15158378</v>
      </c>
      <c r="M16" s="134"/>
      <c r="N16" s="53">
        <v>3899</v>
      </c>
      <c r="O16" s="53"/>
      <c r="P16" s="53">
        <v>2070360</v>
      </c>
      <c r="Q16" s="53"/>
      <c r="R16" s="53">
        <v>-144466</v>
      </c>
      <c r="S16" s="49"/>
      <c r="T16" s="53">
        <v>210652</v>
      </c>
      <c r="U16" s="53"/>
      <c r="V16" s="53">
        <v>0</v>
      </c>
      <c r="W16" s="53"/>
      <c r="X16" s="53">
        <v>-2488452</v>
      </c>
      <c r="Y16" s="49"/>
      <c r="Z16" s="53">
        <f>SUM(N16:X16)</f>
        <v>-348007</v>
      </c>
      <c r="AA16" s="53"/>
      <c r="AB16" s="53">
        <f>SUM(D16:L16,Z16)</f>
        <v>36853328</v>
      </c>
      <c r="AC16" s="53"/>
      <c r="AD16" s="53">
        <v>1533635</v>
      </c>
      <c r="AE16" s="53"/>
      <c r="AF16" s="53">
        <f>SUM(AB16:AD16)</f>
        <v>38386963</v>
      </c>
      <c r="AK16" s="2"/>
      <c r="AL16" s="2"/>
      <c r="AM16" s="2"/>
      <c r="AN16" s="2"/>
      <c r="AO16" s="2"/>
    </row>
    <row r="17" spans="1:41" s="50" customFormat="1" ht="18.75">
      <c r="A17" s="50" t="s">
        <v>260</v>
      </c>
      <c r="B17" s="65"/>
      <c r="D17" s="130">
        <v>0</v>
      </c>
      <c r="E17" s="53"/>
      <c r="F17" s="130">
        <v>0</v>
      </c>
      <c r="G17" s="53"/>
      <c r="H17" s="130">
        <v>0</v>
      </c>
      <c r="I17" s="49"/>
      <c r="J17" s="130">
        <v>0</v>
      </c>
      <c r="K17" s="53"/>
      <c r="L17" s="130">
        <f>'PL-T'!I123</f>
        <v>4844409</v>
      </c>
      <c r="M17" s="134"/>
      <c r="N17" s="130">
        <v>0</v>
      </c>
      <c r="O17" s="53"/>
      <c r="P17" s="130">
        <v>0</v>
      </c>
      <c r="Q17" s="49"/>
      <c r="R17" s="130">
        <v>0</v>
      </c>
      <c r="S17" s="49"/>
      <c r="T17" s="130">
        <v>0</v>
      </c>
      <c r="U17" s="53"/>
      <c r="V17" s="130">
        <v>0</v>
      </c>
      <c r="W17" s="53"/>
      <c r="X17" s="130">
        <v>0</v>
      </c>
      <c r="Y17" s="49"/>
      <c r="Z17" s="130">
        <f>SUM(N17:Y17)</f>
        <v>0</v>
      </c>
      <c r="AA17" s="49"/>
      <c r="AB17" s="130">
        <f>D17+F17+H17+J17+L17+Z17</f>
        <v>4844409</v>
      </c>
      <c r="AC17" s="53"/>
      <c r="AD17" s="130">
        <v>211602</v>
      </c>
      <c r="AE17" s="53"/>
      <c r="AF17" s="130">
        <f>SUM(AB17:AD17)</f>
        <v>5056011</v>
      </c>
      <c r="AK17" s="2"/>
      <c r="AL17" s="2"/>
      <c r="AM17" s="2"/>
      <c r="AN17" s="2"/>
      <c r="AO17" s="2"/>
    </row>
    <row r="18" spans="1:41" s="50" customFormat="1" ht="18.75">
      <c r="A18" s="50" t="s">
        <v>262</v>
      </c>
      <c r="B18" s="65"/>
      <c r="D18" s="131">
        <v>0</v>
      </c>
      <c r="E18" s="53"/>
      <c r="F18" s="131">
        <v>0</v>
      </c>
      <c r="G18" s="53"/>
      <c r="H18" s="131">
        <v>0</v>
      </c>
      <c r="I18" s="53"/>
      <c r="J18" s="131">
        <v>0</v>
      </c>
      <c r="K18" s="53"/>
      <c r="L18" s="131">
        <v>14776</v>
      </c>
      <c r="M18" s="69"/>
      <c r="N18" s="131">
        <v>-19469</v>
      </c>
      <c r="O18" s="53"/>
      <c r="P18" s="131">
        <v>-30498</v>
      </c>
      <c r="Q18" s="53"/>
      <c r="R18" s="131">
        <v>23260</v>
      </c>
      <c r="S18" s="53"/>
      <c r="T18" s="131">
        <v>-26850</v>
      </c>
      <c r="U18" s="53"/>
      <c r="V18" s="131">
        <v>0</v>
      </c>
      <c r="W18" s="53"/>
      <c r="X18" s="131">
        <v>0</v>
      </c>
      <c r="Y18" s="53"/>
      <c r="Z18" s="131">
        <f>SUM(N18:X18)</f>
        <v>-53557</v>
      </c>
      <c r="AA18" s="53"/>
      <c r="AB18" s="131">
        <f>D18+F18+H18+J18+L18+Z18</f>
        <v>-38781</v>
      </c>
      <c r="AC18" s="53"/>
      <c r="AD18" s="131">
        <v>-2774</v>
      </c>
      <c r="AE18" s="53"/>
      <c r="AF18" s="131">
        <f>SUM(AB18:AD18)</f>
        <v>-41555</v>
      </c>
      <c r="AK18" s="2"/>
      <c r="AL18" s="2"/>
      <c r="AM18" s="2"/>
      <c r="AN18" s="2"/>
      <c r="AO18" s="2"/>
    </row>
    <row r="19" spans="1:41" s="50" customFormat="1" ht="18.75">
      <c r="A19" s="50" t="s">
        <v>263</v>
      </c>
      <c r="B19" s="65"/>
      <c r="D19" s="135">
        <f>SUM(D17:D18)</f>
        <v>0</v>
      </c>
      <c r="E19" s="53"/>
      <c r="F19" s="135">
        <f>SUM(F17:F18)</f>
        <v>0</v>
      </c>
      <c r="G19" s="53"/>
      <c r="H19" s="135">
        <f>SUM(H17:H18)</f>
        <v>0</v>
      </c>
      <c r="I19" s="53"/>
      <c r="J19" s="135">
        <f>SUM(J17:J18)</f>
        <v>0</v>
      </c>
      <c r="K19" s="53"/>
      <c r="L19" s="135">
        <f>SUM(L17:L18)</f>
        <v>4859185</v>
      </c>
      <c r="M19" s="69"/>
      <c r="N19" s="135">
        <f>SUM(N17:N18)</f>
        <v>-19469</v>
      </c>
      <c r="O19" s="53"/>
      <c r="P19" s="135">
        <f>SUM(P17:P18)</f>
        <v>-30498</v>
      </c>
      <c r="Q19" s="53"/>
      <c r="R19" s="135">
        <f>SUM(R17:R18)</f>
        <v>23260</v>
      </c>
      <c r="S19" s="53"/>
      <c r="T19" s="135">
        <f>SUM(T17:T18)</f>
        <v>-26850</v>
      </c>
      <c r="U19" s="53"/>
      <c r="V19" s="135">
        <f>SUM(V17:V18)</f>
        <v>0</v>
      </c>
      <c r="W19" s="53"/>
      <c r="X19" s="135">
        <f>SUM(X17:X18)</f>
        <v>0</v>
      </c>
      <c r="Y19" s="53"/>
      <c r="Z19" s="135">
        <f>SUM(Z17:Z18)</f>
        <v>-53557</v>
      </c>
      <c r="AA19" s="53"/>
      <c r="AB19" s="135">
        <f>SUM(AB17:AB18)</f>
        <v>4805628</v>
      </c>
      <c r="AC19" s="53"/>
      <c r="AD19" s="135">
        <f>SUM(AD17:AD18)</f>
        <v>208828</v>
      </c>
      <c r="AE19" s="53"/>
      <c r="AF19" s="135">
        <f>SUM(AF17:AF18)</f>
        <v>5014456</v>
      </c>
      <c r="AK19" s="2"/>
      <c r="AL19" s="2"/>
      <c r="AM19" s="2"/>
      <c r="AN19" s="2"/>
      <c r="AO19" s="2"/>
    </row>
    <row r="20" spans="1:41" s="50" customFormat="1" ht="18.75">
      <c r="A20" s="50" t="s">
        <v>297</v>
      </c>
      <c r="B20" s="65"/>
      <c r="D20" s="53">
        <v>0</v>
      </c>
      <c r="E20" s="53"/>
      <c r="F20" s="53">
        <v>0</v>
      </c>
      <c r="G20" s="53"/>
      <c r="H20" s="53">
        <v>0</v>
      </c>
      <c r="I20" s="53"/>
      <c r="J20" s="53">
        <v>0</v>
      </c>
      <c r="K20" s="53"/>
      <c r="L20" s="53">
        <v>-2781671</v>
      </c>
      <c r="M20" s="69"/>
      <c r="N20" s="53">
        <v>0</v>
      </c>
      <c r="O20" s="53"/>
      <c r="P20" s="53">
        <v>0</v>
      </c>
      <c r="Q20" s="53"/>
      <c r="R20" s="53">
        <v>0</v>
      </c>
      <c r="S20" s="53"/>
      <c r="T20" s="53">
        <v>0</v>
      </c>
      <c r="U20" s="53"/>
      <c r="V20" s="53">
        <v>0</v>
      </c>
      <c r="W20" s="53"/>
      <c r="X20" s="53">
        <v>0</v>
      </c>
      <c r="Y20" s="53"/>
      <c r="Z20" s="53">
        <f>SUM(N20:X20)</f>
        <v>0</v>
      </c>
      <c r="AA20" s="53"/>
      <c r="AB20" s="53">
        <f>SUM(D20:L20,Z20)</f>
        <v>-2781671</v>
      </c>
      <c r="AC20" s="53"/>
      <c r="AD20" s="53">
        <v>0</v>
      </c>
      <c r="AE20" s="53"/>
      <c r="AF20" s="53">
        <f>SUM(AB20:AD20)</f>
        <v>-2781671</v>
      </c>
      <c r="AK20" s="2"/>
      <c r="AL20" s="2"/>
      <c r="AM20" s="2"/>
      <c r="AN20" s="2"/>
      <c r="AO20" s="2"/>
    </row>
    <row r="21" spans="1:41" s="50" customFormat="1" ht="18.75">
      <c r="A21" s="50" t="s">
        <v>217</v>
      </c>
      <c r="B21" s="65"/>
      <c r="D21" s="53"/>
      <c r="E21" s="53"/>
      <c r="F21" s="53"/>
      <c r="G21" s="53"/>
      <c r="H21" s="53"/>
      <c r="I21" s="53"/>
      <c r="J21" s="53"/>
      <c r="K21" s="53"/>
      <c r="L21" s="53"/>
      <c r="M21" s="69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K21" s="2"/>
      <c r="AL21" s="2"/>
      <c r="AM21" s="2"/>
      <c r="AN21" s="2"/>
      <c r="AO21" s="2"/>
    </row>
    <row r="22" spans="1:41" s="50" customFormat="1" ht="18.75">
      <c r="A22" s="50" t="s">
        <v>218</v>
      </c>
      <c r="B22" s="65"/>
      <c r="D22" s="53">
        <v>0</v>
      </c>
      <c r="E22" s="53"/>
      <c r="F22" s="53">
        <v>0</v>
      </c>
      <c r="G22" s="53"/>
      <c r="H22" s="53">
        <v>0</v>
      </c>
      <c r="I22" s="53"/>
      <c r="J22" s="53">
        <v>0</v>
      </c>
      <c r="K22" s="53"/>
      <c r="L22" s="53">
        <v>0</v>
      </c>
      <c r="M22" s="69"/>
      <c r="N22" s="53">
        <v>0</v>
      </c>
      <c r="O22" s="53"/>
      <c r="P22" s="53">
        <v>0</v>
      </c>
      <c r="Q22" s="53"/>
      <c r="R22" s="53">
        <v>0</v>
      </c>
      <c r="S22" s="53"/>
      <c r="T22" s="53">
        <v>-5805</v>
      </c>
      <c r="U22" s="53"/>
      <c r="V22" s="53">
        <v>0</v>
      </c>
      <c r="W22" s="53"/>
      <c r="X22" s="53">
        <v>0</v>
      </c>
      <c r="Y22" s="53"/>
      <c r="Z22" s="53">
        <f>SUM(N22:X22)</f>
        <v>-5805</v>
      </c>
      <c r="AA22" s="53"/>
      <c r="AB22" s="53">
        <f>SUM(D22:L22,Z22)</f>
        <v>-5805</v>
      </c>
      <c r="AC22" s="53"/>
      <c r="AD22" s="53">
        <v>0</v>
      </c>
      <c r="AE22" s="53"/>
      <c r="AF22" s="53">
        <f>SUM(AB22:AD22)</f>
        <v>-5805</v>
      </c>
      <c r="AK22" s="2"/>
      <c r="AL22" s="2"/>
      <c r="AM22" s="2"/>
      <c r="AN22" s="2"/>
      <c r="AO22" s="2"/>
    </row>
    <row r="23" spans="1:41" s="50" customFormat="1" ht="18.75">
      <c r="A23" s="70" t="s">
        <v>232</v>
      </c>
      <c r="B23" s="65"/>
      <c r="D23" s="53"/>
      <c r="E23" s="53"/>
      <c r="F23" s="53"/>
      <c r="G23" s="53"/>
      <c r="H23" s="53"/>
      <c r="I23" s="53"/>
      <c r="J23" s="53"/>
      <c r="K23" s="53"/>
      <c r="L23" s="53"/>
      <c r="M23" s="69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K23" s="2"/>
      <c r="AL23" s="2"/>
      <c r="AM23" s="2"/>
      <c r="AN23" s="2"/>
      <c r="AO23" s="2"/>
    </row>
    <row r="24" spans="1:41" s="70" customFormat="1" ht="18.75">
      <c r="A24" s="70" t="s">
        <v>233</v>
      </c>
      <c r="B24" s="136"/>
      <c r="D24" s="53"/>
      <c r="E24" s="53"/>
      <c r="F24" s="53"/>
      <c r="G24" s="53"/>
      <c r="H24" s="53"/>
      <c r="I24" s="53"/>
      <c r="J24" s="53"/>
      <c r="K24" s="53"/>
      <c r="L24" s="53"/>
      <c r="M24" s="69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K24" s="137"/>
      <c r="AL24" s="137"/>
      <c r="AM24" s="137"/>
      <c r="AN24" s="137"/>
      <c r="AO24" s="137"/>
    </row>
    <row r="25" spans="1:41" s="50" customFormat="1" ht="18.75">
      <c r="A25" s="50" t="s">
        <v>227</v>
      </c>
      <c r="B25" s="65"/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/>
      <c r="V25" s="53">
        <v>0</v>
      </c>
      <c r="W25" s="53"/>
      <c r="X25" s="53">
        <v>-76438</v>
      </c>
      <c r="Y25" s="49"/>
      <c r="Z25" s="53">
        <f>SUM(N25:Y25)</f>
        <v>-76438</v>
      </c>
      <c r="AA25" s="49"/>
      <c r="AB25" s="53">
        <f>D25+F25+H25+J25+L25+Z25</f>
        <v>-76438</v>
      </c>
      <c r="AC25" s="53"/>
      <c r="AD25" s="53">
        <v>189319</v>
      </c>
      <c r="AE25" s="53"/>
      <c r="AF25" s="53">
        <f>SUM(AB25:AD25)</f>
        <v>112881</v>
      </c>
      <c r="AK25" s="2"/>
      <c r="AL25" s="2"/>
      <c r="AM25" s="2"/>
      <c r="AN25" s="2"/>
      <c r="AO25" s="2"/>
    </row>
    <row r="26" spans="1:41" s="50" customFormat="1" ht="18.75">
      <c r="A26" s="50" t="s">
        <v>228</v>
      </c>
      <c r="B26" s="65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49"/>
      <c r="Z26" s="53"/>
      <c r="AA26" s="49"/>
      <c r="AB26" s="53"/>
      <c r="AC26" s="53"/>
      <c r="AD26" s="53"/>
      <c r="AE26" s="53"/>
      <c r="AF26" s="53"/>
      <c r="AK26" s="2"/>
      <c r="AL26" s="2"/>
      <c r="AM26" s="2"/>
      <c r="AN26" s="2"/>
      <c r="AO26" s="2"/>
    </row>
    <row r="27" spans="1:41" s="50" customFormat="1" ht="18.75">
      <c r="A27" s="50" t="s">
        <v>229</v>
      </c>
      <c r="B27" s="65"/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49">
        <v>0</v>
      </c>
      <c r="J27" s="53">
        <v>0</v>
      </c>
      <c r="K27" s="53">
        <v>0</v>
      </c>
      <c r="L27" s="53">
        <v>0</v>
      </c>
      <c r="M27" s="134">
        <v>0</v>
      </c>
      <c r="N27" s="53">
        <v>0</v>
      </c>
      <c r="O27" s="53">
        <v>0</v>
      </c>
      <c r="P27" s="53">
        <v>0</v>
      </c>
      <c r="Q27" s="49">
        <v>0</v>
      </c>
      <c r="R27" s="53">
        <v>0</v>
      </c>
      <c r="S27" s="49">
        <v>0</v>
      </c>
      <c r="T27" s="53">
        <v>0</v>
      </c>
      <c r="U27" s="53"/>
      <c r="V27" s="53">
        <v>0</v>
      </c>
      <c r="W27" s="53"/>
      <c r="X27" s="53">
        <v>0</v>
      </c>
      <c r="Y27" s="49"/>
      <c r="Z27" s="53">
        <f>SUM(N27:Y27)</f>
        <v>0</v>
      </c>
      <c r="AA27" s="49"/>
      <c r="AB27" s="53">
        <f>D27+F27+H27+J27+L27+Z27</f>
        <v>0</v>
      </c>
      <c r="AC27" s="53"/>
      <c r="AD27" s="53">
        <v>-43811</v>
      </c>
      <c r="AE27" s="66"/>
      <c r="AF27" s="53">
        <f>SUM(AB27:AD27)</f>
        <v>-43811</v>
      </c>
      <c r="AK27" s="2"/>
      <c r="AL27" s="2"/>
      <c r="AM27" s="2"/>
      <c r="AN27" s="2"/>
      <c r="AO27" s="2"/>
    </row>
    <row r="28" spans="1:41" s="50" customFormat="1" ht="19.5" thickBot="1">
      <c r="A28" s="51" t="s">
        <v>291</v>
      </c>
      <c r="B28" s="51"/>
      <c r="C28" s="51"/>
      <c r="D28" s="67">
        <f>SUM(D16:D27)-D19</f>
        <v>1545459</v>
      </c>
      <c r="E28" s="53"/>
      <c r="F28" s="67">
        <f>SUM(F16:F27)-F19</f>
        <v>20022498</v>
      </c>
      <c r="G28" s="53"/>
      <c r="H28" s="67">
        <f>SUM(H16:H27)-H19</f>
        <v>305000</v>
      </c>
      <c r="I28" s="49"/>
      <c r="J28" s="67">
        <f>SUM(J16:J27)-J19</f>
        <v>170000</v>
      </c>
      <c r="K28" s="53"/>
      <c r="L28" s="67">
        <f>SUM(L16:L27)-L19</f>
        <v>17235892</v>
      </c>
      <c r="M28" s="134"/>
      <c r="N28" s="67">
        <f>SUM(N16:N27)-N19</f>
        <v>-15570</v>
      </c>
      <c r="O28" s="53"/>
      <c r="P28" s="67">
        <f>SUM(P16:P27)-P19</f>
        <v>2039862</v>
      </c>
      <c r="Q28" s="53"/>
      <c r="R28" s="67">
        <f>SUM(R16:R27)-R19</f>
        <v>-121206</v>
      </c>
      <c r="S28" s="49"/>
      <c r="T28" s="67">
        <f>SUM(T16:T27)-T19</f>
        <v>177997</v>
      </c>
      <c r="U28" s="53"/>
      <c r="V28" s="67">
        <f>SUM(V16:V27)-V19</f>
        <v>0</v>
      </c>
      <c r="W28" s="53"/>
      <c r="X28" s="67">
        <f>SUM(X16:X27)-X19</f>
        <v>-2564890</v>
      </c>
      <c r="Y28" s="49"/>
      <c r="Z28" s="67">
        <f>SUM(Z16:Z27)-Z19</f>
        <v>-483807</v>
      </c>
      <c r="AA28" s="49"/>
      <c r="AB28" s="67">
        <f>SUM(AB16:AB27)-AB19</f>
        <v>38795042</v>
      </c>
      <c r="AC28" s="53"/>
      <c r="AD28" s="67">
        <f>SUM(AD16:AD27)-AD19</f>
        <v>1887971</v>
      </c>
      <c r="AE28" s="53"/>
      <c r="AF28" s="67">
        <f>SUM(AF16:AF27)-AF19</f>
        <v>40683013</v>
      </c>
      <c r="AK28" s="2"/>
      <c r="AL28" s="2"/>
      <c r="AM28" s="2"/>
      <c r="AN28" s="2"/>
      <c r="AO28" s="2"/>
    </row>
    <row r="29" spans="2:29" ht="19.5" thickTop="1">
      <c r="B29" s="55"/>
      <c r="C29" s="55"/>
      <c r="AC29" s="58"/>
    </row>
    <row r="30" spans="1:32" ht="18.75">
      <c r="A30" s="50" t="s">
        <v>40</v>
      </c>
      <c r="B30" s="55"/>
      <c r="C30" s="55"/>
      <c r="AC30" s="58"/>
      <c r="AD30" s="56"/>
      <c r="AF30" s="56"/>
    </row>
    <row r="31" spans="1:32" ht="18.75">
      <c r="A31" s="50"/>
      <c r="B31" s="55"/>
      <c r="C31" s="55"/>
      <c r="AC31" s="58"/>
      <c r="AD31" s="56"/>
      <c r="AF31" s="56"/>
    </row>
    <row r="32" spans="1:32" ht="18.75">
      <c r="A32" s="50"/>
      <c r="B32" s="55"/>
      <c r="C32" s="55"/>
      <c r="AC32" s="58"/>
      <c r="AD32" s="56"/>
      <c r="AF32" s="56"/>
    </row>
    <row r="33" spans="1:32" ht="18.75">
      <c r="A33" s="50"/>
      <c r="B33" s="55"/>
      <c r="C33" s="55"/>
      <c r="AC33" s="58"/>
      <c r="AD33" s="56"/>
      <c r="AF33" s="56"/>
    </row>
    <row r="34" spans="1:32" ht="18.75">
      <c r="A34" s="50"/>
      <c r="B34" s="55"/>
      <c r="C34" s="55"/>
      <c r="AC34" s="58"/>
      <c r="AD34" s="56"/>
      <c r="AF34" s="56"/>
    </row>
    <row r="35" spans="1:32" ht="18.75">
      <c r="A35" s="50"/>
      <c r="B35" s="55"/>
      <c r="C35" s="55"/>
      <c r="AC35" s="58"/>
      <c r="AD35" s="56"/>
      <c r="AF35" s="56"/>
    </row>
    <row r="36" spans="1:32" ht="23.25">
      <c r="A36" s="50"/>
      <c r="B36" s="55"/>
      <c r="C36" s="55"/>
      <c r="AC36" s="58"/>
      <c r="AD36" s="159"/>
      <c r="AF36" s="56"/>
    </row>
    <row r="37" spans="1:32" ht="23.25">
      <c r="A37" s="50"/>
      <c r="B37" s="55"/>
      <c r="C37" s="55"/>
      <c r="AC37" s="58"/>
      <c r="AD37" s="159"/>
      <c r="AF37" s="56"/>
    </row>
    <row r="38" spans="1:32" ht="23.25">
      <c r="A38" s="50"/>
      <c r="B38" s="55"/>
      <c r="C38" s="55"/>
      <c r="AC38" s="58"/>
      <c r="AD38" s="159"/>
      <c r="AF38" s="56"/>
    </row>
    <row r="39" spans="1:32" ht="23.25">
      <c r="A39" s="50"/>
      <c r="B39" s="55"/>
      <c r="C39" s="55"/>
      <c r="AC39" s="58"/>
      <c r="AD39" s="159"/>
      <c r="AF39" s="56"/>
    </row>
    <row r="40" spans="1:32" ht="23.25">
      <c r="A40" s="50"/>
      <c r="B40" s="55"/>
      <c r="C40" s="55"/>
      <c r="AC40" s="58"/>
      <c r="AD40" s="159">
        <v>8</v>
      </c>
      <c r="AF40" s="56"/>
    </row>
    <row r="41" spans="1:32" ht="18.75">
      <c r="A41" s="54" t="s">
        <v>41</v>
      </c>
      <c r="B41" s="55"/>
      <c r="C41" s="55"/>
      <c r="AC41" s="58"/>
      <c r="AF41" s="60" t="s">
        <v>258</v>
      </c>
    </row>
    <row r="42" spans="1:32" ht="23.25">
      <c r="A42" s="54" t="s">
        <v>76</v>
      </c>
      <c r="B42" s="55"/>
      <c r="C42" s="55"/>
      <c r="AC42" s="58"/>
      <c r="AF42" s="159"/>
    </row>
    <row r="43" spans="1:32" ht="23.25">
      <c r="A43" s="150" t="s">
        <v>290</v>
      </c>
      <c r="B43" s="55"/>
      <c r="C43" s="55"/>
      <c r="AC43" s="58"/>
      <c r="AF43" s="159"/>
    </row>
    <row r="44" spans="4:37" s="57" customFormat="1" ht="18.75">
      <c r="D44" s="58"/>
      <c r="E44" s="59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C44" s="58"/>
      <c r="AE44" s="58"/>
      <c r="AF44" s="60" t="s">
        <v>254</v>
      </c>
      <c r="AG44" s="58"/>
      <c r="AI44" s="58"/>
      <c r="AJ44" s="58"/>
      <c r="AK44" s="58"/>
    </row>
    <row r="45" spans="3:34" ht="18.75">
      <c r="C45" s="57"/>
      <c r="D45" s="142" t="s">
        <v>33</v>
      </c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64"/>
      <c r="AG45" s="143"/>
      <c r="AH45" s="143"/>
    </row>
    <row r="46" spans="3:30" ht="18.75">
      <c r="C46" s="57"/>
      <c r="D46" s="192" t="s">
        <v>183</v>
      </c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83"/>
      <c r="AB46" s="183"/>
      <c r="AC46" s="141"/>
      <c r="AD46" s="141"/>
    </row>
    <row r="47" spans="3:30" ht="18.75">
      <c r="C47" s="57"/>
      <c r="D47" s="59"/>
      <c r="E47" s="59"/>
      <c r="F47" s="59"/>
      <c r="G47" s="59"/>
      <c r="H47" s="57"/>
      <c r="I47" s="58"/>
      <c r="J47" s="58"/>
      <c r="K47" s="58"/>
      <c r="L47" s="58"/>
      <c r="M47" s="58"/>
      <c r="N47" s="191" t="s">
        <v>157</v>
      </c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64"/>
      <c r="Z47" s="183"/>
      <c r="AA47" s="58"/>
      <c r="AB47" s="58"/>
      <c r="AC47" s="58"/>
      <c r="AD47" s="58"/>
    </row>
    <row r="48" spans="3:28" ht="18.75" hidden="1">
      <c r="C48" s="57"/>
      <c r="D48" s="59"/>
      <c r="E48" s="59"/>
      <c r="F48" s="59"/>
      <c r="G48" s="59"/>
      <c r="H48" s="57"/>
      <c r="I48" s="58"/>
      <c r="J48" s="58"/>
      <c r="K48" s="58"/>
      <c r="L48" s="58"/>
      <c r="M48" s="58"/>
      <c r="N48" s="191" t="s">
        <v>163</v>
      </c>
      <c r="O48" s="191"/>
      <c r="P48" s="191"/>
      <c r="Q48" s="191"/>
      <c r="R48" s="191"/>
      <c r="S48" s="191"/>
      <c r="T48" s="191"/>
      <c r="U48" s="59"/>
      <c r="V48" s="59"/>
      <c r="W48" s="59"/>
      <c r="X48" s="59"/>
      <c r="Y48" s="59"/>
      <c r="Z48" s="59"/>
      <c r="AA48" s="59"/>
      <c r="AB48" s="59"/>
    </row>
    <row r="49" spans="3:37" ht="18.75">
      <c r="C49" s="57"/>
      <c r="D49" s="59"/>
      <c r="E49" s="59"/>
      <c r="F49" s="59"/>
      <c r="G49" s="59"/>
      <c r="H49" s="57"/>
      <c r="I49" s="58"/>
      <c r="J49" s="58"/>
      <c r="K49" s="58"/>
      <c r="L49" s="58"/>
      <c r="M49" s="58"/>
      <c r="N49" s="59" t="s">
        <v>38</v>
      </c>
      <c r="O49" s="59"/>
      <c r="P49" s="59"/>
      <c r="Q49" s="59"/>
      <c r="R49" s="59"/>
      <c r="S49" s="59"/>
      <c r="T49" s="64" t="s">
        <v>209</v>
      </c>
      <c r="U49" s="59"/>
      <c r="V49" s="59"/>
      <c r="W49" s="59"/>
      <c r="X49" s="59"/>
      <c r="Y49" s="59"/>
      <c r="Z49" s="59"/>
      <c r="AJ49" s="56"/>
      <c r="AK49" s="56"/>
    </row>
    <row r="50" spans="2:41" s="62" customFormat="1" ht="18.75">
      <c r="B50" s="63"/>
      <c r="C50" s="63"/>
      <c r="D50" s="59"/>
      <c r="E50" s="59"/>
      <c r="F50" s="58"/>
      <c r="G50" s="58"/>
      <c r="H50" s="58"/>
      <c r="I50" s="58"/>
      <c r="J50" s="191" t="s">
        <v>47</v>
      </c>
      <c r="K50" s="191"/>
      <c r="L50" s="191"/>
      <c r="N50" s="62" t="s">
        <v>172</v>
      </c>
      <c r="R50" s="62" t="s">
        <v>82</v>
      </c>
      <c r="S50" s="64"/>
      <c r="T50" s="64" t="s">
        <v>210</v>
      </c>
      <c r="U50" s="64"/>
      <c r="V50" s="64" t="s">
        <v>81</v>
      </c>
      <c r="W50" s="64"/>
      <c r="X50" s="64" t="s">
        <v>85</v>
      </c>
      <c r="Y50" s="64"/>
      <c r="Z50" s="64"/>
      <c r="AA50" s="64"/>
      <c r="AB50" s="64"/>
      <c r="AC50" s="59"/>
      <c r="AD50" s="64" t="s">
        <v>169</v>
      </c>
      <c r="AE50" s="59"/>
      <c r="AF50" s="64"/>
      <c r="AK50" s="64"/>
      <c r="AL50" s="64"/>
      <c r="AM50" s="64"/>
      <c r="AN50" s="64"/>
      <c r="AO50" s="64"/>
    </row>
    <row r="51" spans="4:41" s="62" customFormat="1" ht="18.75">
      <c r="D51" s="64" t="s">
        <v>10</v>
      </c>
      <c r="E51" s="64"/>
      <c r="F51" s="64"/>
      <c r="G51" s="64"/>
      <c r="H51" s="64" t="s">
        <v>82</v>
      </c>
      <c r="I51" s="64"/>
      <c r="J51" s="64" t="s">
        <v>84</v>
      </c>
      <c r="K51" s="64"/>
      <c r="L51" s="64"/>
      <c r="N51" s="64" t="s">
        <v>67</v>
      </c>
      <c r="O51" s="64"/>
      <c r="P51" s="64" t="s">
        <v>38</v>
      </c>
      <c r="Q51" s="64"/>
      <c r="R51" s="62" t="s">
        <v>168</v>
      </c>
      <c r="S51" s="59"/>
      <c r="T51" s="64" t="s">
        <v>234</v>
      </c>
      <c r="U51" s="64"/>
      <c r="V51" s="64" t="s">
        <v>83</v>
      </c>
      <c r="W51" s="64"/>
      <c r="X51" s="64" t="s">
        <v>211</v>
      </c>
      <c r="Y51" s="59"/>
      <c r="Z51" s="64" t="s">
        <v>164</v>
      </c>
      <c r="AA51" s="59"/>
      <c r="AB51" s="64" t="s">
        <v>124</v>
      </c>
      <c r="AC51" s="64"/>
      <c r="AD51" s="64" t="s">
        <v>170</v>
      </c>
      <c r="AE51" s="64"/>
      <c r="AF51" s="64" t="s">
        <v>23</v>
      </c>
      <c r="AK51" s="64"/>
      <c r="AL51" s="64"/>
      <c r="AM51" s="64"/>
      <c r="AN51" s="64"/>
      <c r="AO51" s="64"/>
    </row>
    <row r="52" spans="4:41" s="62" customFormat="1" ht="18.75">
      <c r="D52" s="64" t="s">
        <v>27</v>
      </c>
      <c r="E52" s="64"/>
      <c r="F52" s="64" t="s">
        <v>85</v>
      </c>
      <c r="G52" s="64"/>
      <c r="H52" s="64" t="s">
        <v>87</v>
      </c>
      <c r="I52" s="64"/>
      <c r="J52" s="64" t="s">
        <v>57</v>
      </c>
      <c r="K52" s="64"/>
      <c r="L52" s="64"/>
      <c r="N52" s="59" t="s">
        <v>230</v>
      </c>
      <c r="O52" s="64"/>
      <c r="P52" s="64" t="s">
        <v>86</v>
      </c>
      <c r="Q52" s="64"/>
      <c r="R52" s="59" t="s">
        <v>207</v>
      </c>
      <c r="S52" s="64"/>
      <c r="T52" s="64" t="s">
        <v>35</v>
      </c>
      <c r="U52" s="64"/>
      <c r="V52" s="64" t="s">
        <v>88</v>
      </c>
      <c r="W52" s="64"/>
      <c r="X52" s="64" t="s">
        <v>212</v>
      </c>
      <c r="Y52" s="64"/>
      <c r="Z52" s="64" t="s">
        <v>166</v>
      </c>
      <c r="AA52" s="64"/>
      <c r="AB52" s="64" t="s">
        <v>35</v>
      </c>
      <c r="AC52" s="64"/>
      <c r="AD52" s="64" t="s">
        <v>171</v>
      </c>
      <c r="AE52" s="64"/>
      <c r="AF52" s="62" t="s">
        <v>34</v>
      </c>
      <c r="AK52" s="64"/>
      <c r="AL52" s="64"/>
      <c r="AM52" s="64"/>
      <c r="AN52" s="64"/>
      <c r="AO52" s="64"/>
    </row>
    <row r="53" spans="2:41" s="62" customFormat="1" ht="18.75">
      <c r="B53" s="52"/>
      <c r="D53" s="61" t="s">
        <v>28</v>
      </c>
      <c r="E53" s="64"/>
      <c r="F53" s="61" t="s">
        <v>89</v>
      </c>
      <c r="G53" s="64"/>
      <c r="H53" s="61" t="s">
        <v>90</v>
      </c>
      <c r="I53" s="64"/>
      <c r="J53" s="61" t="s">
        <v>56</v>
      </c>
      <c r="K53" s="59"/>
      <c r="L53" s="61" t="s">
        <v>21</v>
      </c>
      <c r="N53" s="129" t="s">
        <v>231</v>
      </c>
      <c r="O53" s="64"/>
      <c r="P53" s="61" t="s">
        <v>115</v>
      </c>
      <c r="Q53" s="59"/>
      <c r="R53" s="61" t="s">
        <v>208</v>
      </c>
      <c r="S53" s="64"/>
      <c r="T53" s="61" t="s">
        <v>196</v>
      </c>
      <c r="U53" s="59"/>
      <c r="V53" s="61" t="s">
        <v>91</v>
      </c>
      <c r="W53" s="59"/>
      <c r="X53" s="61" t="s">
        <v>213</v>
      </c>
      <c r="Y53" s="64"/>
      <c r="Z53" s="61" t="s">
        <v>165</v>
      </c>
      <c r="AA53" s="64"/>
      <c r="AB53" s="61" t="s">
        <v>184</v>
      </c>
      <c r="AC53" s="64"/>
      <c r="AD53" s="61" t="s">
        <v>96</v>
      </c>
      <c r="AE53" s="64"/>
      <c r="AF53" s="61" t="s">
        <v>35</v>
      </c>
      <c r="AK53" s="64"/>
      <c r="AL53" s="64"/>
      <c r="AM53" s="64"/>
      <c r="AN53" s="64"/>
      <c r="AO53" s="64"/>
    </row>
    <row r="54" spans="1:41" s="50" customFormat="1" ht="18.75">
      <c r="A54" s="51"/>
      <c r="B54" s="51"/>
      <c r="C54" s="51"/>
      <c r="AK54" s="2"/>
      <c r="AL54" s="2"/>
      <c r="AM54" s="2"/>
      <c r="AN54" s="2"/>
      <c r="AO54" s="2"/>
    </row>
    <row r="55" spans="1:41" s="50" customFormat="1" ht="18.75">
      <c r="A55" s="51" t="s">
        <v>251</v>
      </c>
      <c r="B55" s="51"/>
      <c r="C55" s="51"/>
      <c r="D55" s="53">
        <v>1549096</v>
      </c>
      <c r="E55" s="53"/>
      <c r="F55" s="53">
        <v>20481531</v>
      </c>
      <c r="G55" s="53"/>
      <c r="H55" s="53">
        <v>305000</v>
      </c>
      <c r="I55" s="49"/>
      <c r="J55" s="53">
        <v>170000</v>
      </c>
      <c r="K55" s="53"/>
      <c r="L55" s="53">
        <v>18686664</v>
      </c>
      <c r="M55" s="134"/>
      <c r="N55" s="53">
        <v>-30725</v>
      </c>
      <c r="O55" s="53"/>
      <c r="P55" s="53">
        <v>2039861</v>
      </c>
      <c r="Q55" s="53"/>
      <c r="R55" s="53">
        <v>-68364</v>
      </c>
      <c r="S55" s="49"/>
      <c r="T55" s="53">
        <v>113932</v>
      </c>
      <c r="U55" s="53"/>
      <c r="V55" s="53">
        <v>0</v>
      </c>
      <c r="W55" s="53"/>
      <c r="X55" s="53">
        <v>-2566425</v>
      </c>
      <c r="Y55" s="49"/>
      <c r="Z55" s="53">
        <f>SUM(N55:X55)</f>
        <v>-511721</v>
      </c>
      <c r="AA55" s="49"/>
      <c r="AB55" s="53">
        <f>SUM(D55:L55,Z55)</f>
        <v>40680570</v>
      </c>
      <c r="AC55" s="53"/>
      <c r="AD55" s="53">
        <v>1963035</v>
      </c>
      <c r="AE55" s="53"/>
      <c r="AF55" s="53">
        <f>SUM(AB55:AD55)</f>
        <v>42643605</v>
      </c>
      <c r="AK55" s="2"/>
      <c r="AL55" s="2"/>
      <c r="AM55" s="2"/>
      <c r="AN55" s="2"/>
      <c r="AO55" s="2"/>
    </row>
    <row r="56" spans="1:41" s="50" customFormat="1" ht="18.75">
      <c r="A56" s="50" t="s">
        <v>260</v>
      </c>
      <c r="B56" s="65"/>
      <c r="D56" s="130">
        <v>0</v>
      </c>
      <c r="E56" s="53"/>
      <c r="F56" s="130">
        <v>0</v>
      </c>
      <c r="G56" s="53"/>
      <c r="H56" s="130">
        <v>0</v>
      </c>
      <c r="I56" s="49"/>
      <c r="J56" s="130">
        <v>0</v>
      </c>
      <c r="K56" s="53"/>
      <c r="L56" s="130">
        <f>'PL-T'!G123</f>
        <v>5504029</v>
      </c>
      <c r="M56" s="134"/>
      <c r="N56" s="130">
        <v>0</v>
      </c>
      <c r="O56" s="53"/>
      <c r="P56" s="130">
        <v>0</v>
      </c>
      <c r="Q56" s="49"/>
      <c r="R56" s="130">
        <v>0</v>
      </c>
      <c r="S56" s="49"/>
      <c r="T56" s="130">
        <v>0</v>
      </c>
      <c r="U56" s="53"/>
      <c r="V56" s="130">
        <v>0</v>
      </c>
      <c r="W56" s="53"/>
      <c r="X56" s="130">
        <v>0</v>
      </c>
      <c r="Y56" s="49"/>
      <c r="Z56" s="130">
        <f>SUM(N56:Y56)</f>
        <v>0</v>
      </c>
      <c r="AA56" s="49"/>
      <c r="AB56" s="130">
        <f>D56+F56+H56+J56+L56+Z56</f>
        <v>5504029</v>
      </c>
      <c r="AC56" s="53"/>
      <c r="AD56" s="130">
        <f>'PL-T'!G124</f>
        <v>218196</v>
      </c>
      <c r="AE56" s="53"/>
      <c r="AF56" s="130">
        <f>SUM(AB56:AD56)</f>
        <v>5722225</v>
      </c>
      <c r="AK56" s="2"/>
      <c r="AL56" s="2"/>
      <c r="AM56" s="2"/>
      <c r="AN56" s="2"/>
      <c r="AO56" s="2"/>
    </row>
    <row r="57" spans="1:41" s="50" customFormat="1" ht="18.75">
      <c r="A57" s="50" t="s">
        <v>262</v>
      </c>
      <c r="B57" s="65"/>
      <c r="D57" s="131">
        <v>0</v>
      </c>
      <c r="E57" s="53"/>
      <c r="F57" s="131">
        <v>0</v>
      </c>
      <c r="G57" s="53"/>
      <c r="H57" s="131">
        <v>0</v>
      </c>
      <c r="I57" s="53"/>
      <c r="J57" s="131">
        <v>0</v>
      </c>
      <c r="K57" s="53"/>
      <c r="L57" s="131">
        <v>80358</v>
      </c>
      <c r="M57" s="69">
        <v>124213</v>
      </c>
      <c r="N57" s="131">
        <v>124213</v>
      </c>
      <c r="O57" s="53"/>
      <c r="P57" s="131">
        <v>-77173</v>
      </c>
      <c r="Q57" s="53"/>
      <c r="R57" s="131">
        <v>-11723</v>
      </c>
      <c r="S57" s="53"/>
      <c r="T57" s="131">
        <v>172603</v>
      </c>
      <c r="U57" s="53"/>
      <c r="V57" s="131">
        <v>0</v>
      </c>
      <c r="W57" s="53"/>
      <c r="X57" s="131">
        <v>0</v>
      </c>
      <c r="Y57" s="53"/>
      <c r="Z57" s="131">
        <f>SUM(N57:X57)</f>
        <v>207920</v>
      </c>
      <c r="AA57" s="53"/>
      <c r="AB57" s="131">
        <f>D57+F57+H57+J57+L57+Z57</f>
        <v>288278</v>
      </c>
      <c r="AC57" s="53"/>
      <c r="AD57" s="131">
        <v>-966</v>
      </c>
      <c r="AE57" s="53"/>
      <c r="AF57" s="131">
        <f>SUM(AB57:AD57)</f>
        <v>287312</v>
      </c>
      <c r="AK57" s="2"/>
      <c r="AL57" s="2"/>
      <c r="AM57" s="2"/>
      <c r="AN57" s="2"/>
      <c r="AO57" s="2"/>
    </row>
    <row r="58" spans="1:41" s="50" customFormat="1" ht="18.75">
      <c r="A58" s="50" t="s">
        <v>263</v>
      </c>
      <c r="B58" s="65"/>
      <c r="D58" s="135">
        <f>SUM(D56:D57)</f>
        <v>0</v>
      </c>
      <c r="E58" s="53"/>
      <c r="F58" s="135">
        <f>SUM(F56:F57)</f>
        <v>0</v>
      </c>
      <c r="G58" s="53"/>
      <c r="H58" s="135">
        <f>SUM(H56:H57)</f>
        <v>0</v>
      </c>
      <c r="I58" s="53"/>
      <c r="J58" s="135">
        <f>SUM(J56:J57)</f>
        <v>0</v>
      </c>
      <c r="K58" s="53"/>
      <c r="L58" s="135">
        <f>SUM(L56:L57)</f>
        <v>5584387</v>
      </c>
      <c r="M58" s="69"/>
      <c r="N58" s="135">
        <f>SUM(N56:N57)</f>
        <v>124213</v>
      </c>
      <c r="O58" s="53"/>
      <c r="P58" s="135">
        <f>SUM(P56:P57)</f>
        <v>-77173</v>
      </c>
      <c r="Q58" s="53"/>
      <c r="R58" s="135">
        <f>SUM(R56:R57)</f>
        <v>-11723</v>
      </c>
      <c r="S58" s="53"/>
      <c r="T58" s="135">
        <f>SUM(T56:T57)</f>
        <v>172603</v>
      </c>
      <c r="U58" s="53"/>
      <c r="V58" s="135">
        <f>SUM(V56:V57)</f>
        <v>0</v>
      </c>
      <c r="W58" s="53"/>
      <c r="X58" s="135">
        <f>SUM(X56:X57)</f>
        <v>0</v>
      </c>
      <c r="Y58" s="53"/>
      <c r="Z58" s="135">
        <f>SUM(Z56:Z57)</f>
        <v>207920</v>
      </c>
      <c r="AA58" s="53"/>
      <c r="AB58" s="135">
        <f>SUM(AB56:AB57)</f>
        <v>5792307</v>
      </c>
      <c r="AC58" s="53"/>
      <c r="AD58" s="135">
        <f>SUM(AD56:AD57)</f>
        <v>217230</v>
      </c>
      <c r="AE58" s="53"/>
      <c r="AF58" s="135">
        <f>SUM(AF56:AF57)</f>
        <v>6009537</v>
      </c>
      <c r="AK58" s="2"/>
      <c r="AL58" s="2"/>
      <c r="AM58" s="2"/>
      <c r="AN58" s="2"/>
      <c r="AO58" s="2"/>
    </row>
    <row r="59" spans="1:41" s="50" customFormat="1" ht="18.75">
      <c r="A59" s="50" t="s">
        <v>315</v>
      </c>
      <c r="B59" s="65"/>
      <c r="D59" s="53"/>
      <c r="E59" s="53"/>
      <c r="F59" s="53"/>
      <c r="G59" s="53"/>
      <c r="H59" s="53"/>
      <c r="I59" s="53"/>
      <c r="J59" s="53"/>
      <c r="K59" s="53"/>
      <c r="L59" s="53"/>
      <c r="M59" s="69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K59" s="2"/>
      <c r="AL59" s="2"/>
      <c r="AM59" s="2"/>
      <c r="AN59" s="2"/>
      <c r="AO59" s="2"/>
    </row>
    <row r="60" spans="1:41" s="50" customFormat="1" ht="18.75">
      <c r="A60" s="50" t="s">
        <v>316</v>
      </c>
      <c r="B60" s="65"/>
      <c r="D60" s="53">
        <v>0</v>
      </c>
      <c r="E60" s="53"/>
      <c r="F60" s="53">
        <v>0</v>
      </c>
      <c r="G60" s="53"/>
      <c r="H60" s="53">
        <v>0</v>
      </c>
      <c r="I60" s="53"/>
      <c r="J60" s="53">
        <v>0</v>
      </c>
      <c r="K60" s="53"/>
      <c r="L60" s="53">
        <v>0</v>
      </c>
      <c r="M60" s="69"/>
      <c r="N60" s="53">
        <v>0</v>
      </c>
      <c r="O60" s="53"/>
      <c r="P60" s="53">
        <v>0</v>
      </c>
      <c r="Q60" s="53"/>
      <c r="R60" s="53">
        <v>0</v>
      </c>
      <c r="S60" s="53"/>
      <c r="T60" s="53">
        <v>0</v>
      </c>
      <c r="U60" s="53"/>
      <c r="V60" s="53">
        <f>X103</f>
        <v>585280</v>
      </c>
      <c r="W60" s="53"/>
      <c r="X60" s="53">
        <v>0</v>
      </c>
      <c r="Y60" s="53"/>
      <c r="Z60" s="53">
        <f>SUM(N60:X60)</f>
        <v>585280</v>
      </c>
      <c r="AA60" s="53"/>
      <c r="AB60" s="53">
        <f>SUM(D60:L60,Z60)</f>
        <v>585280</v>
      </c>
      <c r="AC60" s="53"/>
      <c r="AD60" s="53">
        <v>0</v>
      </c>
      <c r="AE60" s="53"/>
      <c r="AF60" s="53">
        <f>SUM(AB60:AD60)</f>
        <v>585280</v>
      </c>
      <c r="AK60" s="2"/>
      <c r="AL60" s="2"/>
      <c r="AM60" s="2"/>
      <c r="AN60" s="2"/>
      <c r="AO60" s="2"/>
    </row>
    <row r="61" spans="1:41" s="50" customFormat="1" ht="18.75">
      <c r="A61" s="50" t="s">
        <v>297</v>
      </c>
      <c r="B61" s="65"/>
      <c r="D61" s="53">
        <v>0</v>
      </c>
      <c r="E61" s="53"/>
      <c r="F61" s="53">
        <v>0</v>
      </c>
      <c r="G61" s="53"/>
      <c r="H61" s="53">
        <v>0</v>
      </c>
      <c r="I61" s="53"/>
      <c r="J61" s="53">
        <v>0</v>
      </c>
      <c r="K61" s="53"/>
      <c r="L61" s="53">
        <f>R104</f>
        <v>-3098148</v>
      </c>
      <c r="M61" s="69"/>
      <c r="N61" s="53">
        <v>0</v>
      </c>
      <c r="O61" s="53"/>
      <c r="P61" s="53">
        <v>0</v>
      </c>
      <c r="Q61" s="53"/>
      <c r="R61" s="53">
        <v>0</v>
      </c>
      <c r="S61" s="53"/>
      <c r="T61" s="53">
        <v>0</v>
      </c>
      <c r="U61" s="53"/>
      <c r="V61" s="53">
        <v>0</v>
      </c>
      <c r="W61" s="53"/>
      <c r="X61" s="53">
        <v>0</v>
      </c>
      <c r="Y61" s="53"/>
      <c r="Z61" s="53">
        <f>SUM(N61:X61)</f>
        <v>0</v>
      </c>
      <c r="AA61" s="53"/>
      <c r="AB61" s="53">
        <f>SUM(D61:L61,Z61)</f>
        <v>-3098148</v>
      </c>
      <c r="AC61" s="53"/>
      <c r="AD61" s="53">
        <v>0</v>
      </c>
      <c r="AE61" s="53"/>
      <c r="AF61" s="53">
        <f>SUM(AB61:AD61)</f>
        <v>-3098148</v>
      </c>
      <c r="AK61" s="2"/>
      <c r="AL61" s="2"/>
      <c r="AM61" s="2"/>
      <c r="AN61" s="2"/>
      <c r="AO61" s="2"/>
    </row>
    <row r="62" spans="1:41" s="50" customFormat="1" ht="18.75">
      <c r="A62" s="50" t="s">
        <v>217</v>
      </c>
      <c r="B62" s="65"/>
      <c r="D62" s="53"/>
      <c r="E62" s="53"/>
      <c r="F62" s="53"/>
      <c r="G62" s="53"/>
      <c r="H62" s="53"/>
      <c r="I62" s="53"/>
      <c r="J62" s="53"/>
      <c r="K62" s="53"/>
      <c r="L62" s="53"/>
      <c r="M62" s="69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K62" s="2"/>
      <c r="AL62" s="2"/>
      <c r="AM62" s="2"/>
      <c r="AN62" s="2"/>
      <c r="AO62" s="2"/>
    </row>
    <row r="63" spans="1:41" s="50" customFormat="1" ht="18.75">
      <c r="A63" s="50" t="s">
        <v>218</v>
      </c>
      <c r="B63" s="65"/>
      <c r="D63" s="53">
        <v>0</v>
      </c>
      <c r="E63" s="53"/>
      <c r="F63" s="53">
        <v>0</v>
      </c>
      <c r="G63" s="53"/>
      <c r="H63" s="53">
        <v>0</v>
      </c>
      <c r="I63" s="53"/>
      <c r="J63" s="53">
        <v>0</v>
      </c>
      <c r="K63" s="53"/>
      <c r="L63" s="53">
        <v>0</v>
      </c>
      <c r="M63" s="69"/>
      <c r="N63" s="53">
        <v>0</v>
      </c>
      <c r="O63" s="53"/>
      <c r="P63" s="53">
        <v>0</v>
      </c>
      <c r="Q63" s="53"/>
      <c r="R63" s="53">
        <v>0</v>
      </c>
      <c r="S63" s="53"/>
      <c r="T63" s="53">
        <v>-5821</v>
      </c>
      <c r="U63" s="53"/>
      <c r="V63" s="53">
        <v>0</v>
      </c>
      <c r="W63" s="53"/>
      <c r="X63" s="53">
        <v>0</v>
      </c>
      <c r="Y63" s="53"/>
      <c r="Z63" s="53">
        <f>SUM(N63:X63)</f>
        <v>-5821</v>
      </c>
      <c r="AA63" s="53"/>
      <c r="AB63" s="53">
        <f>SUM(D63:L63,Z63)</f>
        <v>-5821</v>
      </c>
      <c r="AC63" s="53"/>
      <c r="AD63" s="53">
        <v>0</v>
      </c>
      <c r="AE63" s="53"/>
      <c r="AF63" s="53">
        <f>SUM(AB63:AD63)</f>
        <v>-5821</v>
      </c>
      <c r="AK63" s="2"/>
      <c r="AL63" s="2"/>
      <c r="AM63" s="2"/>
      <c r="AN63" s="2"/>
      <c r="AO63" s="2"/>
    </row>
    <row r="64" spans="1:41" s="50" customFormat="1" ht="18.75">
      <c r="A64" s="70" t="s">
        <v>232</v>
      </c>
      <c r="B64" s="65"/>
      <c r="D64" s="53"/>
      <c r="E64" s="53"/>
      <c r="F64" s="53"/>
      <c r="G64" s="53"/>
      <c r="H64" s="53"/>
      <c r="I64" s="53"/>
      <c r="J64" s="53"/>
      <c r="K64" s="53"/>
      <c r="L64" s="53"/>
      <c r="M64" s="69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K64" s="2"/>
      <c r="AL64" s="2"/>
      <c r="AM64" s="2"/>
      <c r="AN64" s="2"/>
      <c r="AO64" s="2"/>
    </row>
    <row r="65" spans="1:41" s="70" customFormat="1" ht="18.75">
      <c r="A65" s="70" t="s">
        <v>233</v>
      </c>
      <c r="B65" s="136"/>
      <c r="D65" s="53"/>
      <c r="E65" s="53"/>
      <c r="F65" s="53"/>
      <c r="G65" s="53"/>
      <c r="H65" s="53"/>
      <c r="I65" s="53"/>
      <c r="J65" s="53"/>
      <c r="K65" s="53"/>
      <c r="L65" s="53"/>
      <c r="M65" s="69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K65" s="137"/>
      <c r="AL65" s="137"/>
      <c r="AM65" s="137"/>
      <c r="AN65" s="137"/>
      <c r="AO65" s="137"/>
    </row>
    <row r="66" spans="1:41" s="50" customFormat="1" ht="18.75">
      <c r="A66" s="50" t="s">
        <v>227</v>
      </c>
      <c r="B66" s="65"/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-6009</v>
      </c>
      <c r="U66" s="53"/>
      <c r="V66" s="53">
        <v>0</v>
      </c>
      <c r="W66" s="53"/>
      <c r="X66" s="53">
        <v>-32594</v>
      </c>
      <c r="Y66" s="49"/>
      <c r="Z66" s="53">
        <f>SUM(N66:Y66)</f>
        <v>-38603</v>
      </c>
      <c r="AA66" s="49"/>
      <c r="AB66" s="53">
        <f>D66+F66+H66+J66+L66+Z66</f>
        <v>-38603</v>
      </c>
      <c r="AC66" s="53"/>
      <c r="AD66" s="53">
        <v>33525</v>
      </c>
      <c r="AE66" s="53"/>
      <c r="AF66" s="53">
        <f>SUM(AB66:AD66)</f>
        <v>-5078</v>
      </c>
      <c r="AK66" s="2"/>
      <c r="AL66" s="2"/>
      <c r="AM66" s="2"/>
      <c r="AN66" s="2"/>
      <c r="AO66" s="2"/>
    </row>
    <row r="67" spans="1:41" s="50" customFormat="1" ht="18.75">
      <c r="A67" s="50" t="s">
        <v>228</v>
      </c>
      <c r="B67" s="65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49"/>
      <c r="Z67" s="53"/>
      <c r="AA67" s="49"/>
      <c r="AB67" s="53"/>
      <c r="AC67" s="53"/>
      <c r="AD67" s="53"/>
      <c r="AE67" s="53"/>
      <c r="AF67" s="53"/>
      <c r="AK67" s="2"/>
      <c r="AL67" s="2"/>
      <c r="AM67" s="2"/>
      <c r="AN67" s="2"/>
      <c r="AO67" s="2"/>
    </row>
    <row r="68" spans="1:41" s="50" customFormat="1" ht="18.75">
      <c r="A68" s="50" t="s">
        <v>229</v>
      </c>
      <c r="B68" s="65"/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49">
        <v>0</v>
      </c>
      <c r="J68" s="53">
        <v>0</v>
      </c>
      <c r="K68" s="53">
        <v>0</v>
      </c>
      <c r="L68" s="53">
        <v>0</v>
      </c>
      <c r="M68" s="134">
        <v>0</v>
      </c>
      <c r="N68" s="53">
        <v>0</v>
      </c>
      <c r="O68" s="53">
        <v>0</v>
      </c>
      <c r="P68" s="53">
        <v>0</v>
      </c>
      <c r="Q68" s="49">
        <v>0</v>
      </c>
      <c r="R68" s="53">
        <v>0</v>
      </c>
      <c r="S68" s="49">
        <v>0</v>
      </c>
      <c r="T68" s="53">
        <v>0</v>
      </c>
      <c r="U68" s="53"/>
      <c r="V68" s="53">
        <v>0</v>
      </c>
      <c r="W68" s="53"/>
      <c r="X68" s="53">
        <v>0</v>
      </c>
      <c r="Y68" s="49"/>
      <c r="Z68" s="53">
        <f>SUM(N68:Y68)</f>
        <v>0</v>
      </c>
      <c r="AA68" s="49"/>
      <c r="AB68" s="53">
        <f>D68+F68+H68+J68+L68+Z68</f>
        <v>0</v>
      </c>
      <c r="AC68" s="53"/>
      <c r="AD68" s="53">
        <v>-92420</v>
      </c>
      <c r="AE68" s="66"/>
      <c r="AF68" s="53">
        <f>SUM(AB68:AD68)</f>
        <v>-92420</v>
      </c>
      <c r="AK68" s="2"/>
      <c r="AL68" s="2"/>
      <c r="AM68" s="2"/>
      <c r="AN68" s="2"/>
      <c r="AO68" s="2"/>
    </row>
    <row r="69" spans="1:41" s="50" customFormat="1" ht="19.5" thickBot="1">
      <c r="A69" s="51" t="s">
        <v>292</v>
      </c>
      <c r="B69" s="51"/>
      <c r="C69" s="51"/>
      <c r="D69" s="67">
        <f>SUM(D55:D68)-D58</f>
        <v>1549096</v>
      </c>
      <c r="E69" s="53"/>
      <c r="F69" s="67">
        <f>SUM(F55:F68)-F58</f>
        <v>20481531</v>
      </c>
      <c r="G69" s="53"/>
      <c r="H69" s="67">
        <f>SUM(H55:H68)-H58</f>
        <v>305000</v>
      </c>
      <c r="I69" s="49"/>
      <c r="J69" s="67">
        <f>SUM(J55:J68)-J58</f>
        <v>170000</v>
      </c>
      <c r="K69" s="53"/>
      <c r="L69" s="67">
        <f>SUM(L55:L68)-L58</f>
        <v>21172903</v>
      </c>
      <c r="M69" s="134"/>
      <c r="N69" s="67">
        <f>SUM(N55:N68)-N58</f>
        <v>93488</v>
      </c>
      <c r="O69" s="53"/>
      <c r="P69" s="67">
        <f>SUM(P55:P68)-P58</f>
        <v>1962688</v>
      </c>
      <c r="Q69" s="53"/>
      <c r="R69" s="67">
        <f>SUM(R55:R68)-R58</f>
        <v>-80087</v>
      </c>
      <c r="S69" s="49"/>
      <c r="T69" s="67">
        <f>SUM(T55:T68)-T58</f>
        <v>274705</v>
      </c>
      <c r="U69" s="53"/>
      <c r="V69" s="67">
        <f>SUM(V55:V68)-V58</f>
        <v>585280</v>
      </c>
      <c r="W69" s="53"/>
      <c r="X69" s="67">
        <f>SUM(X55:X68)-X58</f>
        <v>-2599019</v>
      </c>
      <c r="Y69" s="49"/>
      <c r="Z69" s="67">
        <f>SUM(Z55:Z68)-Z58</f>
        <v>237055</v>
      </c>
      <c r="AA69" s="49"/>
      <c r="AB69" s="67">
        <f>SUM(AB55:AB68)-AB58</f>
        <v>43915585</v>
      </c>
      <c r="AC69" s="53"/>
      <c r="AD69" s="67">
        <f>SUM(AD55:AD68)-AD58</f>
        <v>2121370</v>
      </c>
      <c r="AE69" s="53"/>
      <c r="AF69" s="67">
        <f>SUM(AF55:AF68)-AF58</f>
        <v>46036955</v>
      </c>
      <c r="AK69" s="2"/>
      <c r="AL69" s="2"/>
      <c r="AM69" s="2"/>
      <c r="AN69" s="2"/>
      <c r="AO69" s="2"/>
    </row>
    <row r="70" spans="2:29" ht="19.5" thickTop="1">
      <c r="B70" s="55"/>
      <c r="C70" s="55"/>
      <c r="AC70" s="58"/>
    </row>
    <row r="71" spans="1:32" ht="18.75">
      <c r="A71" s="50" t="s">
        <v>40</v>
      </c>
      <c r="B71" s="55"/>
      <c r="C71" s="55"/>
      <c r="AC71" s="58"/>
      <c r="AF71" s="56"/>
    </row>
    <row r="72" spans="1:32" ht="18.75">
      <c r="A72" s="50"/>
      <c r="B72" s="55"/>
      <c r="C72" s="55"/>
      <c r="AC72" s="58"/>
      <c r="AF72" s="56"/>
    </row>
    <row r="73" spans="1:32" ht="18.75">
      <c r="A73" s="50"/>
      <c r="B73" s="55"/>
      <c r="C73" s="55"/>
      <c r="AC73" s="58"/>
      <c r="AF73" s="56"/>
    </row>
    <row r="74" spans="1:32" ht="18.75">
      <c r="A74" s="50"/>
      <c r="B74" s="55"/>
      <c r="C74" s="55"/>
      <c r="AC74" s="58"/>
      <c r="AF74" s="56"/>
    </row>
    <row r="75" spans="1:32" ht="18.75">
      <c r="A75" s="50"/>
      <c r="B75" s="55"/>
      <c r="C75" s="55"/>
      <c r="AC75" s="58"/>
      <c r="AF75" s="56"/>
    </row>
    <row r="76" spans="1:32" ht="18.75">
      <c r="A76" s="50"/>
      <c r="B76" s="55"/>
      <c r="C76" s="55"/>
      <c r="AC76" s="58"/>
      <c r="AF76" s="56"/>
    </row>
    <row r="77" spans="1:32" ht="18.75">
      <c r="A77" s="50"/>
      <c r="B77" s="55"/>
      <c r="C77" s="55"/>
      <c r="AC77" s="58"/>
      <c r="AF77" s="56"/>
    </row>
    <row r="78" spans="1:32" ht="18.75">
      <c r="A78" s="50"/>
      <c r="B78" s="55"/>
      <c r="C78" s="55"/>
      <c r="AC78" s="58"/>
      <c r="AF78" s="56"/>
    </row>
    <row r="79" spans="1:32" ht="18.75">
      <c r="A79" s="50"/>
      <c r="B79" s="55"/>
      <c r="C79" s="55"/>
      <c r="AC79" s="58"/>
      <c r="AF79" s="56"/>
    </row>
    <row r="80" spans="1:32" ht="23.25">
      <c r="A80" s="50"/>
      <c r="B80" s="55"/>
      <c r="C80" s="55"/>
      <c r="AC80" s="58"/>
      <c r="AD80" s="159">
        <v>9</v>
      </c>
      <c r="AF80" s="56"/>
    </row>
    <row r="81" spans="2:39" ht="18.75">
      <c r="B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60" t="s">
        <v>258</v>
      </c>
      <c r="AA81" s="54"/>
      <c r="AB81" s="54"/>
      <c r="AC81" s="54"/>
      <c r="AD81" s="54"/>
      <c r="AL81" s="55"/>
      <c r="AM81" s="55"/>
    </row>
    <row r="82" spans="2:39" ht="18.75">
      <c r="B82" s="54" t="s">
        <v>41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L82" s="55"/>
      <c r="AM82" s="55"/>
    </row>
    <row r="83" spans="2:39" ht="18.75">
      <c r="B83" s="54" t="s">
        <v>76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L83" s="55"/>
      <c r="AM83" s="55"/>
    </row>
    <row r="84" spans="2:39" ht="18.75">
      <c r="B84" s="150" t="s">
        <v>293</v>
      </c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L84" s="55"/>
      <c r="AM84" s="55"/>
    </row>
    <row r="85" spans="6:37" s="57" customFormat="1" ht="18.75"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60" t="s">
        <v>254</v>
      </c>
      <c r="AA85" s="58"/>
      <c r="AC85" s="58"/>
      <c r="AE85" s="58"/>
      <c r="AF85" s="58"/>
      <c r="AG85" s="58"/>
      <c r="AH85" s="58"/>
      <c r="AI85" s="58"/>
      <c r="AJ85" s="58"/>
      <c r="AK85" s="58"/>
    </row>
    <row r="86" spans="10:37" s="62" customFormat="1" ht="18.75">
      <c r="J86" s="58"/>
      <c r="K86" s="58"/>
      <c r="L86" s="144" t="s">
        <v>107</v>
      </c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29"/>
      <c r="AC86" s="58"/>
      <c r="AD86" s="58"/>
      <c r="AE86" s="64"/>
      <c r="AF86" s="64"/>
      <c r="AG86" s="64"/>
      <c r="AH86" s="64"/>
      <c r="AI86" s="64"/>
      <c r="AJ86" s="64"/>
      <c r="AK86" s="64"/>
    </row>
    <row r="87" spans="10:37" s="62" customFormat="1" ht="18.75">
      <c r="J87" s="58"/>
      <c r="K87" s="58"/>
      <c r="L87" s="59"/>
      <c r="M87" s="59"/>
      <c r="N87" s="59"/>
      <c r="O87" s="59"/>
      <c r="P87" s="59"/>
      <c r="Q87" s="59"/>
      <c r="R87" s="59"/>
      <c r="S87" s="59"/>
      <c r="T87" s="192" t="s">
        <v>157</v>
      </c>
      <c r="U87" s="192"/>
      <c r="V87" s="192"/>
      <c r="W87" s="192"/>
      <c r="X87" s="192"/>
      <c r="Y87" s="183"/>
      <c r="Z87" s="183"/>
      <c r="AA87" s="174"/>
      <c r="AC87" s="58"/>
      <c r="AD87" s="58"/>
      <c r="AE87" s="64"/>
      <c r="AF87" s="64"/>
      <c r="AG87" s="64"/>
      <c r="AH87" s="64"/>
      <c r="AI87" s="64"/>
      <c r="AJ87" s="64"/>
      <c r="AK87" s="64"/>
    </row>
    <row r="88" spans="10:37" s="62" customFormat="1" ht="18.75">
      <c r="J88" s="58"/>
      <c r="K88" s="58"/>
      <c r="L88" s="59"/>
      <c r="M88" s="59"/>
      <c r="N88" s="58"/>
      <c r="O88" s="58"/>
      <c r="P88" s="61"/>
      <c r="Q88" s="61" t="s">
        <v>47</v>
      </c>
      <c r="R88" s="61"/>
      <c r="S88" s="64"/>
      <c r="T88" s="62" t="s">
        <v>38</v>
      </c>
      <c r="U88" s="59"/>
      <c r="X88" s="64" t="s">
        <v>81</v>
      </c>
      <c r="Y88" s="59"/>
      <c r="Z88" s="59"/>
      <c r="AA88" s="174"/>
      <c r="AC88" s="58"/>
      <c r="AD88" s="58"/>
      <c r="AE88" s="64"/>
      <c r="AF88" s="64"/>
      <c r="AG88" s="64"/>
      <c r="AH88" s="64"/>
      <c r="AI88" s="64"/>
      <c r="AJ88" s="64"/>
      <c r="AK88" s="64"/>
    </row>
    <row r="89" spans="10:39" s="62" customFormat="1" ht="18.75">
      <c r="J89" s="58"/>
      <c r="K89" s="58"/>
      <c r="L89" s="64" t="s">
        <v>10</v>
      </c>
      <c r="M89" s="64"/>
      <c r="N89" s="64"/>
      <c r="P89" s="64" t="s">
        <v>84</v>
      </c>
      <c r="Q89" s="64"/>
      <c r="R89" s="64"/>
      <c r="T89" s="64" t="s">
        <v>172</v>
      </c>
      <c r="U89" s="64"/>
      <c r="V89" s="64" t="s">
        <v>38</v>
      </c>
      <c r="X89" s="64" t="s">
        <v>83</v>
      </c>
      <c r="Z89" s="64" t="s">
        <v>164</v>
      </c>
      <c r="AA89" s="64"/>
      <c r="AB89" s="64" t="s">
        <v>23</v>
      </c>
      <c r="AC89" s="174"/>
      <c r="AE89" s="58"/>
      <c r="AF89" s="58"/>
      <c r="AG89" s="64"/>
      <c r="AH89" s="64"/>
      <c r="AI89" s="64"/>
      <c r="AJ89" s="64"/>
      <c r="AK89" s="64"/>
      <c r="AL89" s="64"/>
      <c r="AM89" s="64"/>
    </row>
    <row r="90" spans="10:39" s="62" customFormat="1" ht="18.75">
      <c r="J90" s="58"/>
      <c r="K90" s="58"/>
      <c r="L90" s="64" t="s">
        <v>27</v>
      </c>
      <c r="M90" s="64"/>
      <c r="N90" s="64" t="s">
        <v>85</v>
      </c>
      <c r="P90" s="64" t="s">
        <v>57</v>
      </c>
      <c r="Q90" s="64"/>
      <c r="R90" s="64"/>
      <c r="T90" s="59" t="s">
        <v>174</v>
      </c>
      <c r="U90" s="64"/>
      <c r="V90" s="64" t="s">
        <v>86</v>
      </c>
      <c r="W90" s="64"/>
      <c r="X90" s="64" t="s">
        <v>88</v>
      </c>
      <c r="Y90" s="64"/>
      <c r="Z90" s="64" t="s">
        <v>166</v>
      </c>
      <c r="AA90" s="64"/>
      <c r="AB90" s="62" t="s">
        <v>34</v>
      </c>
      <c r="AC90" s="174"/>
      <c r="AE90" s="58"/>
      <c r="AF90" s="58"/>
      <c r="AG90" s="64"/>
      <c r="AH90" s="64"/>
      <c r="AI90" s="64"/>
      <c r="AJ90" s="64"/>
      <c r="AK90" s="64"/>
      <c r="AL90" s="64"/>
      <c r="AM90" s="64"/>
    </row>
    <row r="91" spans="2:37" s="50" customFormat="1" ht="18.75">
      <c r="B91" s="51"/>
      <c r="C91" s="51"/>
      <c r="E91" s="51"/>
      <c r="L91" s="61" t="s">
        <v>28</v>
      </c>
      <c r="M91" s="64"/>
      <c r="N91" s="61" t="s">
        <v>89</v>
      </c>
      <c r="O91" s="62"/>
      <c r="P91" s="61" t="s">
        <v>56</v>
      </c>
      <c r="Q91" s="59"/>
      <c r="R91" s="61" t="s">
        <v>21</v>
      </c>
      <c r="S91" s="62"/>
      <c r="T91" s="129" t="s">
        <v>173</v>
      </c>
      <c r="U91" s="64"/>
      <c r="V91" s="61" t="s">
        <v>115</v>
      </c>
      <c r="W91" s="59"/>
      <c r="X91" s="61" t="s">
        <v>91</v>
      </c>
      <c r="Y91" s="59"/>
      <c r="Z91" s="61" t="s">
        <v>165</v>
      </c>
      <c r="AA91" s="64"/>
      <c r="AB91" s="61" t="s">
        <v>35</v>
      </c>
      <c r="AC91" s="2"/>
      <c r="AD91" s="2"/>
      <c r="AE91" s="2"/>
      <c r="AF91" s="2"/>
      <c r="AG91" s="2"/>
      <c r="AH91" s="2"/>
      <c r="AI91" s="2"/>
      <c r="AJ91" s="2"/>
      <c r="AK91" s="2"/>
    </row>
    <row r="92" spans="2:37" s="50" customFormat="1" ht="18.75">
      <c r="B92" s="51" t="s">
        <v>214</v>
      </c>
      <c r="C92" s="51"/>
      <c r="E92" s="51"/>
      <c r="L92" s="53">
        <v>1545459</v>
      </c>
      <c r="M92" s="53"/>
      <c r="N92" s="53">
        <v>19959574</v>
      </c>
      <c r="P92" s="53">
        <v>170000</v>
      </c>
      <c r="Q92" s="53"/>
      <c r="R92" s="53">
        <v>3436164</v>
      </c>
      <c r="T92" s="53">
        <v>3562</v>
      </c>
      <c r="U92" s="53"/>
      <c r="V92" s="53">
        <v>789974</v>
      </c>
      <c r="W92" s="49"/>
      <c r="X92" s="53">
        <v>0</v>
      </c>
      <c r="Y92" s="49"/>
      <c r="Z92" s="53">
        <f>SUM(T92:X92)</f>
        <v>793536</v>
      </c>
      <c r="AA92" s="53"/>
      <c r="AB92" s="53">
        <f>SUM(Z92,L92:R92)</f>
        <v>25904733</v>
      </c>
      <c r="AC92" s="2"/>
      <c r="AD92" s="2"/>
      <c r="AE92" s="2"/>
      <c r="AF92" s="2"/>
      <c r="AG92" s="2"/>
      <c r="AH92" s="2"/>
      <c r="AI92" s="2"/>
      <c r="AJ92" s="2"/>
      <c r="AK92" s="2"/>
    </row>
    <row r="93" spans="2:37" s="50" customFormat="1" ht="18.75">
      <c r="B93" s="50" t="s">
        <v>260</v>
      </c>
      <c r="L93" s="130">
        <v>0</v>
      </c>
      <c r="M93" s="2"/>
      <c r="N93" s="130">
        <v>0</v>
      </c>
      <c r="O93" s="2"/>
      <c r="P93" s="130">
        <v>0</v>
      </c>
      <c r="Q93" s="2"/>
      <c r="R93" s="130">
        <f>'PL-T'!M120</f>
        <v>2340460</v>
      </c>
      <c r="S93" s="2"/>
      <c r="T93" s="130">
        <v>0</v>
      </c>
      <c r="U93" s="2"/>
      <c r="V93" s="130">
        <v>0</v>
      </c>
      <c r="W93" s="2"/>
      <c r="X93" s="130">
        <v>0</v>
      </c>
      <c r="Y93" s="2"/>
      <c r="Z93" s="132">
        <f>SUM(T93:X93)</f>
        <v>0</v>
      </c>
      <c r="AA93" s="2"/>
      <c r="AB93" s="130">
        <f>SUM(Z93,L93:R93)</f>
        <v>2340460</v>
      </c>
      <c r="AC93" s="2"/>
      <c r="AD93" s="2"/>
      <c r="AE93" s="2"/>
      <c r="AF93" s="2"/>
      <c r="AG93" s="2"/>
      <c r="AH93" s="2"/>
      <c r="AI93" s="2"/>
      <c r="AJ93" s="2"/>
      <c r="AK93" s="2"/>
    </row>
    <row r="94" spans="2:37" s="50" customFormat="1" ht="18.75">
      <c r="B94" s="50" t="s">
        <v>262</v>
      </c>
      <c r="L94" s="131">
        <v>0</v>
      </c>
      <c r="M94" s="53"/>
      <c r="N94" s="131">
        <v>0</v>
      </c>
      <c r="P94" s="131">
        <v>0</v>
      </c>
      <c r="Q94" s="66"/>
      <c r="R94" s="131">
        <v>13671</v>
      </c>
      <c r="T94" s="131">
        <v>-19627</v>
      </c>
      <c r="U94" s="66"/>
      <c r="V94" s="131">
        <v>-38940</v>
      </c>
      <c r="W94" s="49"/>
      <c r="X94" s="131">
        <v>0</v>
      </c>
      <c r="Y94" s="49"/>
      <c r="Z94" s="133">
        <f>SUM(T94:X94)</f>
        <v>-58567</v>
      </c>
      <c r="AA94" s="49"/>
      <c r="AB94" s="131">
        <f>SUM(Z94,L94:R94)</f>
        <v>-44896</v>
      </c>
      <c r="AC94" s="2"/>
      <c r="AD94" s="2"/>
      <c r="AE94" s="2"/>
      <c r="AF94" s="2"/>
      <c r="AG94" s="2"/>
      <c r="AH94" s="2"/>
      <c r="AI94" s="2"/>
      <c r="AJ94" s="2"/>
      <c r="AK94" s="2"/>
    </row>
    <row r="95" spans="2:37" s="50" customFormat="1" ht="18.75">
      <c r="B95" s="50" t="s">
        <v>263</v>
      </c>
      <c r="L95" s="53">
        <f>SUM(L93:L94)</f>
        <v>0</v>
      </c>
      <c r="M95" s="53"/>
      <c r="N95" s="53">
        <f>SUM(N93:N94)</f>
        <v>0</v>
      </c>
      <c r="P95" s="53">
        <f>SUM(P93:P94)</f>
        <v>0</v>
      </c>
      <c r="Q95" s="66"/>
      <c r="R95" s="53">
        <f>SUM(R93:R94)</f>
        <v>2354131</v>
      </c>
      <c r="T95" s="53">
        <f>SUM(T93:T94)</f>
        <v>-19627</v>
      </c>
      <c r="U95" s="66"/>
      <c r="V95" s="53">
        <f>SUM(V93:V94)</f>
        <v>-38940</v>
      </c>
      <c r="W95" s="49"/>
      <c r="X95" s="53">
        <f>SUM(X93:X94)</f>
        <v>0</v>
      </c>
      <c r="Y95" s="49"/>
      <c r="Z95" s="53">
        <f>SUM(Z93:Z94)</f>
        <v>-58567</v>
      </c>
      <c r="AA95" s="49"/>
      <c r="AB95" s="53">
        <f>SUM(AB93:AB94)</f>
        <v>2295564</v>
      </c>
      <c r="AC95" s="2"/>
      <c r="AD95" s="2"/>
      <c r="AE95" s="2"/>
      <c r="AF95" s="2"/>
      <c r="AG95" s="2"/>
      <c r="AH95" s="2"/>
      <c r="AI95" s="2"/>
      <c r="AJ95" s="2"/>
      <c r="AK95" s="2"/>
    </row>
    <row r="96" spans="2:37" s="50" customFormat="1" ht="18.75">
      <c r="B96" s="50" t="s">
        <v>297</v>
      </c>
      <c r="L96" s="53">
        <v>0</v>
      </c>
      <c r="M96" s="53"/>
      <c r="N96" s="53">
        <v>0</v>
      </c>
      <c r="P96" s="53">
        <v>0</v>
      </c>
      <c r="Q96" s="66"/>
      <c r="R96" s="53">
        <v>-2781671</v>
      </c>
      <c r="T96" s="53">
        <v>0</v>
      </c>
      <c r="U96" s="66"/>
      <c r="V96" s="53">
        <v>0</v>
      </c>
      <c r="W96" s="49"/>
      <c r="X96" s="53">
        <v>0</v>
      </c>
      <c r="Y96" s="49"/>
      <c r="Z96" s="53">
        <f>SUM(T96:X96)</f>
        <v>0</v>
      </c>
      <c r="AA96" s="49"/>
      <c r="AB96" s="53">
        <f>SUM(Z96,L96:R96)</f>
        <v>-2781671</v>
      </c>
      <c r="AC96" s="2"/>
      <c r="AD96" s="2"/>
      <c r="AE96" s="2"/>
      <c r="AF96" s="2"/>
      <c r="AG96" s="2"/>
      <c r="AH96" s="2"/>
      <c r="AI96" s="2"/>
      <c r="AJ96" s="2"/>
      <c r="AK96" s="2"/>
    </row>
    <row r="97" spans="2:37" s="50" customFormat="1" ht="19.5" thickBot="1">
      <c r="B97" s="51" t="s">
        <v>291</v>
      </c>
      <c r="C97" s="51"/>
      <c r="E97" s="51"/>
      <c r="L97" s="67">
        <f>SUM(L92:L94)+L96</f>
        <v>1545459</v>
      </c>
      <c r="M97" s="53"/>
      <c r="N97" s="67">
        <f>SUM(N92:N94)+N96</f>
        <v>19959574</v>
      </c>
      <c r="P97" s="67">
        <f>SUM(P92:P94)+P96</f>
        <v>170000</v>
      </c>
      <c r="Q97" s="53"/>
      <c r="R97" s="67">
        <f>SUM(R92:R94)+R96</f>
        <v>3008624</v>
      </c>
      <c r="T97" s="67">
        <f>SUM(T92:T94)+T96</f>
        <v>-16065</v>
      </c>
      <c r="U97" s="53"/>
      <c r="V97" s="67">
        <f>SUM(V92:V94)+V96</f>
        <v>751034</v>
      </c>
      <c r="W97" s="49"/>
      <c r="X97" s="67">
        <f>SUM(X92:X94)+X96</f>
        <v>0</v>
      </c>
      <c r="Y97" s="49"/>
      <c r="Z97" s="67">
        <f>SUM(Z92:Z94)+Z96</f>
        <v>734969</v>
      </c>
      <c r="AA97" s="49"/>
      <c r="AB97" s="67">
        <f>SUM(AB92:AB94)+AB96</f>
        <v>25418626</v>
      </c>
      <c r="AC97" s="2"/>
      <c r="AD97" s="2"/>
      <c r="AE97" s="2"/>
      <c r="AF97" s="2"/>
      <c r="AG97" s="2"/>
      <c r="AH97" s="2"/>
      <c r="AI97" s="2"/>
      <c r="AJ97" s="2"/>
      <c r="AK97" s="2"/>
    </row>
    <row r="98" ht="19.5" thickTop="1">
      <c r="E98" s="56"/>
    </row>
    <row r="99" spans="2:37" s="50" customFormat="1" ht="18.75">
      <c r="B99" s="51" t="s">
        <v>251</v>
      </c>
      <c r="C99" s="51"/>
      <c r="E99" s="51"/>
      <c r="L99" s="53">
        <f>'BS&amp;PL Thai'!N108</f>
        <v>1549096</v>
      </c>
      <c r="M99" s="53"/>
      <c r="N99" s="53">
        <f>'BS&amp;PL Thai'!N110</f>
        <v>20418607</v>
      </c>
      <c r="P99" s="53">
        <f>'BS&amp;PL Thai'!N113</f>
        <v>170000</v>
      </c>
      <c r="Q99" s="53"/>
      <c r="R99" s="53">
        <f>'BS&amp;PL Thai'!N114</f>
        <v>4449793</v>
      </c>
      <c r="T99" s="53">
        <v>-31270</v>
      </c>
      <c r="U99" s="53"/>
      <c r="V99" s="53">
        <v>751035</v>
      </c>
      <c r="W99" s="49"/>
      <c r="X99" s="53">
        <v>0</v>
      </c>
      <c r="Y99" s="49"/>
      <c r="Z99" s="53">
        <f>SUM(T99:X99)</f>
        <v>719765</v>
      </c>
      <c r="AA99" s="53"/>
      <c r="AB99" s="53">
        <f>SUM(Z99,L99:R99)</f>
        <v>27307261</v>
      </c>
      <c r="AC99" s="2"/>
      <c r="AD99" s="2"/>
      <c r="AE99" s="2"/>
      <c r="AF99" s="2"/>
      <c r="AG99" s="2"/>
      <c r="AH99" s="2"/>
      <c r="AI99" s="2"/>
      <c r="AJ99" s="2"/>
      <c r="AK99" s="2"/>
    </row>
    <row r="100" spans="2:37" s="50" customFormat="1" ht="18.75">
      <c r="B100" s="50" t="s">
        <v>260</v>
      </c>
      <c r="L100" s="130">
        <v>0</v>
      </c>
      <c r="M100" s="2"/>
      <c r="N100" s="130">
        <v>0</v>
      </c>
      <c r="O100" s="2"/>
      <c r="P100" s="130">
        <v>0</v>
      </c>
      <c r="Q100" s="2"/>
      <c r="R100" s="130">
        <f>'PL-T'!K123</f>
        <v>2370675</v>
      </c>
      <c r="S100" s="2"/>
      <c r="T100" s="130">
        <v>0</v>
      </c>
      <c r="U100" s="2"/>
      <c r="V100" s="130">
        <v>0</v>
      </c>
      <c r="W100" s="2"/>
      <c r="X100" s="130">
        <v>0</v>
      </c>
      <c r="Y100" s="2"/>
      <c r="Z100" s="132">
        <f>SUM(T100:X100)</f>
        <v>0</v>
      </c>
      <c r="AA100" s="2"/>
      <c r="AB100" s="130">
        <f>SUM(Z100,L100:R100)</f>
        <v>2370675</v>
      </c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2:37" s="50" customFormat="1" ht="18.75">
      <c r="B101" s="50" t="s">
        <v>262</v>
      </c>
      <c r="L101" s="131">
        <v>0</v>
      </c>
      <c r="M101" s="53"/>
      <c r="N101" s="131">
        <v>0</v>
      </c>
      <c r="P101" s="131">
        <v>0</v>
      </c>
      <c r="Q101" s="66"/>
      <c r="R101" s="131">
        <f>-V101</f>
        <v>77173</v>
      </c>
      <c r="T101" s="131">
        <v>127350</v>
      </c>
      <c r="U101" s="66"/>
      <c r="V101" s="131">
        <v>-77173</v>
      </c>
      <c r="W101" s="49"/>
      <c r="X101" s="131">
        <v>0</v>
      </c>
      <c r="Y101" s="49"/>
      <c r="Z101" s="133">
        <f>SUM(T101:X101)</f>
        <v>50177</v>
      </c>
      <c r="AA101" s="49"/>
      <c r="AB101" s="131">
        <f>SUM(Z101,L101:R101)</f>
        <v>127350</v>
      </c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2:37" s="50" customFormat="1" ht="18.75">
      <c r="B102" s="50" t="s">
        <v>263</v>
      </c>
      <c r="L102" s="53">
        <f>SUM(L100:L101)</f>
        <v>0</v>
      </c>
      <c r="M102" s="53"/>
      <c r="N102" s="53">
        <f>SUM(N100:N101)</f>
        <v>0</v>
      </c>
      <c r="P102" s="53">
        <f>SUM(P100:P101)</f>
        <v>0</v>
      </c>
      <c r="Q102" s="66"/>
      <c r="R102" s="53">
        <f>SUM(R100:R101)</f>
        <v>2447848</v>
      </c>
      <c r="T102" s="53">
        <f>SUM(T100:T101)</f>
        <v>127350</v>
      </c>
      <c r="U102" s="66"/>
      <c r="V102" s="53">
        <f>SUM(V100:V101)</f>
        <v>-77173</v>
      </c>
      <c r="W102" s="49"/>
      <c r="X102" s="53">
        <f>SUM(X100:X101)</f>
        <v>0</v>
      </c>
      <c r="Y102" s="49"/>
      <c r="Z102" s="53">
        <f>SUM(Z100:Z101)</f>
        <v>50177</v>
      </c>
      <c r="AA102" s="49"/>
      <c r="AB102" s="53">
        <f>SUM(AB100:AB101)</f>
        <v>2498025</v>
      </c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2:37" s="50" customFormat="1" ht="18.75">
      <c r="B103" s="50" t="s">
        <v>299</v>
      </c>
      <c r="L103" s="53">
        <v>0</v>
      </c>
      <c r="M103" s="53"/>
      <c r="N103" s="53">
        <v>0</v>
      </c>
      <c r="P103" s="53">
        <v>0</v>
      </c>
      <c r="Q103" s="66"/>
      <c r="R103" s="53">
        <v>0</v>
      </c>
      <c r="T103" s="53">
        <v>0</v>
      </c>
      <c r="U103" s="66"/>
      <c r="V103" s="53">
        <v>0</v>
      </c>
      <c r="W103" s="49"/>
      <c r="X103" s="53">
        <v>585280</v>
      </c>
      <c r="Y103" s="49"/>
      <c r="Z103" s="53">
        <f>SUM(T103:Y103)</f>
        <v>585280</v>
      </c>
      <c r="AA103" s="49"/>
      <c r="AB103" s="53">
        <f>SUM(Z103,L103:R103)</f>
        <v>585280</v>
      </c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2:37" s="50" customFormat="1" ht="18.75">
      <c r="B104" s="50" t="s">
        <v>297</v>
      </c>
      <c r="L104" s="53">
        <v>0</v>
      </c>
      <c r="M104" s="53"/>
      <c r="N104" s="53">
        <v>0</v>
      </c>
      <c r="P104" s="53">
        <v>0</v>
      </c>
      <c r="Q104" s="66"/>
      <c r="R104" s="53">
        <v>-3098148</v>
      </c>
      <c r="T104" s="53">
        <v>0</v>
      </c>
      <c r="U104" s="66"/>
      <c r="V104" s="53">
        <v>0</v>
      </c>
      <c r="W104" s="49"/>
      <c r="X104" s="53">
        <v>0</v>
      </c>
      <c r="Y104" s="49"/>
      <c r="Z104" s="53">
        <f>SUM(T104:Y104)</f>
        <v>0</v>
      </c>
      <c r="AA104" s="49"/>
      <c r="AB104" s="53">
        <f>SUM(Z104,L104:R104)</f>
        <v>-3098148</v>
      </c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2:37" s="50" customFormat="1" ht="19.5" thickBot="1">
      <c r="B105" s="51" t="s">
        <v>292</v>
      </c>
      <c r="C105" s="51"/>
      <c r="E105" s="51"/>
      <c r="L105" s="67">
        <f>SUM(L99,L102:L104)</f>
        <v>1549096</v>
      </c>
      <c r="M105" s="53"/>
      <c r="N105" s="67">
        <f>SUM(N99,N102:N104)</f>
        <v>20418607</v>
      </c>
      <c r="P105" s="67">
        <f>SUM(P99,P102:P104)</f>
        <v>170000</v>
      </c>
      <c r="Q105" s="53"/>
      <c r="R105" s="67">
        <f>SUM(R99,R102:R104)</f>
        <v>3799493</v>
      </c>
      <c r="T105" s="67">
        <f>SUM(T99,T102:T104)</f>
        <v>96080</v>
      </c>
      <c r="U105" s="53"/>
      <c r="V105" s="67">
        <f>SUM(V99,V102:V104)</f>
        <v>673862</v>
      </c>
      <c r="W105" s="49"/>
      <c r="X105" s="67">
        <f>SUM(X99,X102:X104)</f>
        <v>585280</v>
      </c>
      <c r="Y105" s="49"/>
      <c r="Z105" s="67">
        <f>SUM(Z99,Z102:Z104)</f>
        <v>1355222</v>
      </c>
      <c r="AA105" s="49"/>
      <c r="AB105" s="67">
        <f>SUM(AB99,AB102:AB104)</f>
        <v>27292418</v>
      </c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2:39" s="50" customFormat="1" ht="19.5" thickTop="1">
      <c r="B106" s="51"/>
      <c r="C106" s="51"/>
      <c r="E106" s="51"/>
      <c r="L106" s="68"/>
      <c r="M106" s="68"/>
      <c r="N106" s="53"/>
      <c r="O106" s="53"/>
      <c r="P106" s="53"/>
      <c r="R106" s="53"/>
      <c r="S106" s="53"/>
      <c r="T106" s="53"/>
      <c r="V106" s="53"/>
      <c r="W106" s="53"/>
      <c r="X106" s="53"/>
      <c r="Y106" s="53"/>
      <c r="Z106" s="53"/>
      <c r="AA106" s="49"/>
      <c r="AB106" s="53"/>
      <c r="AC106" s="49"/>
      <c r="AD106" s="53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2:39" s="50" customFormat="1" ht="18.75">
      <c r="B107" s="50" t="s">
        <v>40</v>
      </c>
      <c r="C107" s="51"/>
      <c r="E107" s="51"/>
      <c r="L107" s="68"/>
      <c r="M107" s="68"/>
      <c r="N107" s="53"/>
      <c r="O107" s="53"/>
      <c r="P107" s="53"/>
      <c r="R107" s="53"/>
      <c r="S107" s="53"/>
      <c r="T107" s="53"/>
      <c r="V107" s="53"/>
      <c r="W107" s="53"/>
      <c r="X107" s="53"/>
      <c r="Y107" s="53"/>
      <c r="Z107" s="53"/>
      <c r="AA107" s="49"/>
      <c r="AB107" s="53"/>
      <c r="AC107" s="49"/>
      <c r="AD107" s="53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2:39" s="50" customFormat="1" ht="18.75">
      <c r="B108" s="51"/>
      <c r="C108" s="51"/>
      <c r="E108" s="51"/>
      <c r="L108" s="68"/>
      <c r="M108" s="68"/>
      <c r="N108" s="53"/>
      <c r="O108" s="53"/>
      <c r="P108" s="53"/>
      <c r="R108" s="53"/>
      <c r="S108" s="53"/>
      <c r="T108" s="53"/>
      <c r="V108" s="53"/>
      <c r="W108" s="53"/>
      <c r="X108" s="53"/>
      <c r="Y108" s="53"/>
      <c r="Z108" s="53"/>
      <c r="AA108" s="49"/>
      <c r="AB108" s="53"/>
      <c r="AC108" s="49"/>
      <c r="AD108" s="53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2:39" s="50" customFormat="1" ht="18.75">
      <c r="B109" s="51"/>
      <c r="C109" s="51"/>
      <c r="E109" s="51"/>
      <c r="L109" s="68"/>
      <c r="M109" s="68"/>
      <c r="N109" s="53"/>
      <c r="O109" s="53"/>
      <c r="P109" s="53"/>
      <c r="R109" s="53"/>
      <c r="S109" s="53"/>
      <c r="T109" s="53"/>
      <c r="V109" s="53"/>
      <c r="W109" s="53"/>
      <c r="X109" s="53"/>
      <c r="Y109" s="53"/>
      <c r="Z109" s="53"/>
      <c r="AA109" s="49"/>
      <c r="AB109" s="53"/>
      <c r="AC109" s="49"/>
      <c r="AD109" s="53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2:39" s="50" customFormat="1" ht="18.75">
      <c r="B110" s="51"/>
      <c r="C110" s="51"/>
      <c r="E110" s="51"/>
      <c r="L110" s="68"/>
      <c r="M110" s="68"/>
      <c r="N110" s="53"/>
      <c r="O110" s="53"/>
      <c r="P110" s="53"/>
      <c r="R110" s="53"/>
      <c r="S110" s="53"/>
      <c r="T110" s="53"/>
      <c r="V110" s="53"/>
      <c r="W110" s="53"/>
      <c r="X110" s="53"/>
      <c r="Y110" s="53"/>
      <c r="Z110" s="53"/>
      <c r="AA110" s="49"/>
      <c r="AB110" s="53"/>
      <c r="AC110" s="49"/>
      <c r="AD110" s="53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2:39" s="50" customFormat="1" ht="18.75">
      <c r="B111" s="51"/>
      <c r="C111" s="51"/>
      <c r="E111" s="51"/>
      <c r="L111" s="68"/>
      <c r="M111" s="68"/>
      <c r="N111" s="53"/>
      <c r="O111" s="53"/>
      <c r="P111" s="53"/>
      <c r="R111" s="53"/>
      <c r="S111" s="53"/>
      <c r="T111" s="53"/>
      <c r="V111" s="53"/>
      <c r="W111" s="53"/>
      <c r="X111" s="53"/>
      <c r="Y111" s="53"/>
      <c r="Z111" s="53"/>
      <c r="AA111" s="49"/>
      <c r="AB111" s="53"/>
      <c r="AC111" s="49"/>
      <c r="AD111" s="53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2:39" s="50" customFormat="1" ht="18.75">
      <c r="B112" s="51"/>
      <c r="C112" s="51"/>
      <c r="E112" s="51"/>
      <c r="L112" s="68"/>
      <c r="M112" s="68"/>
      <c r="N112" s="53"/>
      <c r="O112" s="53"/>
      <c r="P112" s="53"/>
      <c r="R112" s="53"/>
      <c r="S112" s="53"/>
      <c r="T112" s="53"/>
      <c r="V112" s="53"/>
      <c r="W112" s="53"/>
      <c r="X112" s="53"/>
      <c r="Y112" s="53"/>
      <c r="Z112" s="53"/>
      <c r="AA112" s="49"/>
      <c r="AB112" s="53"/>
      <c r="AC112" s="49"/>
      <c r="AD112" s="53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2:39" s="50" customFormat="1" ht="18.75">
      <c r="B113" s="51"/>
      <c r="C113" s="51"/>
      <c r="E113" s="51"/>
      <c r="L113" s="68"/>
      <c r="M113" s="68"/>
      <c r="N113" s="53"/>
      <c r="O113" s="53"/>
      <c r="P113" s="53"/>
      <c r="R113" s="53"/>
      <c r="S113" s="53"/>
      <c r="T113" s="53"/>
      <c r="V113" s="53"/>
      <c r="W113" s="53"/>
      <c r="X113" s="53"/>
      <c r="Y113" s="53"/>
      <c r="Z113" s="53"/>
      <c r="AA113" s="49"/>
      <c r="AB113" s="53"/>
      <c r="AC113" s="49"/>
      <c r="AD113" s="53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2:39" s="50" customFormat="1" ht="18.75">
      <c r="B114" s="51"/>
      <c r="C114" s="51"/>
      <c r="E114" s="51"/>
      <c r="L114" s="68"/>
      <c r="M114" s="68"/>
      <c r="N114" s="53"/>
      <c r="O114" s="53"/>
      <c r="P114" s="53"/>
      <c r="R114" s="53"/>
      <c r="S114" s="53"/>
      <c r="T114" s="53"/>
      <c r="V114" s="53"/>
      <c r="W114" s="53"/>
      <c r="X114" s="53"/>
      <c r="Y114" s="53"/>
      <c r="Z114" s="53"/>
      <c r="AA114" s="49"/>
      <c r="AB114" s="53"/>
      <c r="AC114" s="49"/>
      <c r="AD114" s="53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2:39" s="50" customFormat="1" ht="18.75">
      <c r="B115" s="51"/>
      <c r="C115" s="51"/>
      <c r="E115" s="51"/>
      <c r="L115" s="68"/>
      <c r="M115" s="68"/>
      <c r="N115" s="53"/>
      <c r="O115" s="53"/>
      <c r="P115" s="53"/>
      <c r="R115" s="53"/>
      <c r="S115" s="53"/>
      <c r="T115" s="53"/>
      <c r="V115" s="53"/>
      <c r="W115" s="53"/>
      <c r="X115" s="53"/>
      <c r="Y115" s="53"/>
      <c r="Z115" s="53"/>
      <c r="AA115" s="49"/>
      <c r="AB115" s="53"/>
      <c r="AC115" s="49"/>
      <c r="AD115" s="53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2:39" s="50" customFormat="1" ht="18.75">
      <c r="B116" s="51"/>
      <c r="C116" s="51"/>
      <c r="E116" s="51"/>
      <c r="L116" s="68"/>
      <c r="M116" s="68"/>
      <c r="N116" s="53"/>
      <c r="O116" s="53"/>
      <c r="P116" s="53"/>
      <c r="R116" s="53"/>
      <c r="S116" s="53"/>
      <c r="T116" s="53"/>
      <c r="V116" s="53"/>
      <c r="W116" s="53"/>
      <c r="X116" s="53"/>
      <c r="Y116" s="53"/>
      <c r="Z116" s="53"/>
      <c r="AA116" s="49"/>
      <c r="AB116" s="53"/>
      <c r="AC116" s="49"/>
      <c r="AD116" s="53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2:39" s="50" customFormat="1" ht="18.75">
      <c r="B117" s="51"/>
      <c r="C117" s="51"/>
      <c r="E117" s="51"/>
      <c r="L117" s="68"/>
      <c r="M117" s="68"/>
      <c r="N117" s="53"/>
      <c r="O117" s="53"/>
      <c r="P117" s="53"/>
      <c r="R117" s="53"/>
      <c r="S117" s="53"/>
      <c r="T117" s="53"/>
      <c r="V117" s="53"/>
      <c r="W117" s="53"/>
      <c r="X117" s="53"/>
      <c r="Y117" s="53"/>
      <c r="Z117" s="53"/>
      <c r="AA117" s="49"/>
      <c r="AB117" s="53"/>
      <c r="AC117" s="49"/>
      <c r="AD117" s="53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2:39" s="50" customFormat="1" ht="18.75">
      <c r="B118" s="51"/>
      <c r="C118" s="51"/>
      <c r="E118" s="51"/>
      <c r="L118" s="68"/>
      <c r="M118" s="68"/>
      <c r="N118" s="53"/>
      <c r="O118" s="53"/>
      <c r="P118" s="53"/>
      <c r="R118" s="53"/>
      <c r="S118" s="53"/>
      <c r="T118" s="53"/>
      <c r="V118" s="53"/>
      <c r="W118" s="53"/>
      <c r="X118" s="53"/>
      <c r="Y118" s="53"/>
      <c r="Z118" s="53"/>
      <c r="AA118" s="49"/>
      <c r="AB118" s="53"/>
      <c r="AC118" s="49"/>
      <c r="AD118" s="53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2:39" s="50" customFormat="1" ht="18.75">
      <c r="B119" s="51"/>
      <c r="C119" s="51"/>
      <c r="E119" s="51"/>
      <c r="L119" s="68"/>
      <c r="M119" s="68"/>
      <c r="N119" s="53"/>
      <c r="O119" s="53"/>
      <c r="P119" s="53"/>
      <c r="R119" s="53"/>
      <c r="S119" s="53"/>
      <c r="T119" s="53"/>
      <c r="V119" s="53"/>
      <c r="W119" s="53"/>
      <c r="X119" s="53"/>
      <c r="Y119" s="53"/>
      <c r="Z119" s="53"/>
      <c r="AA119" s="49"/>
      <c r="AB119" s="53"/>
      <c r="AC119" s="49"/>
      <c r="AD119" s="53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4:37" s="160" customFormat="1" ht="23.25"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>
        <v>10</v>
      </c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</row>
  </sheetData>
  <sheetProtection/>
  <mergeCells count="9">
    <mergeCell ref="N48:T48"/>
    <mergeCell ref="J50:L50"/>
    <mergeCell ref="T87:X87"/>
    <mergeCell ref="D8:Z8"/>
    <mergeCell ref="N9:X9"/>
    <mergeCell ref="N10:T10"/>
    <mergeCell ref="J12:L12"/>
    <mergeCell ref="D46:Z46"/>
    <mergeCell ref="N47:X47"/>
  </mergeCells>
  <printOptions/>
  <pageMargins left="0.46" right="0.19" top="0.75" bottom="0.75" header="0.3" footer="0.3"/>
  <pageSetup horizontalDpi="600" verticalDpi="600" orientation="landscape" paperSize="9" scale="66" r:id="rId1"/>
  <rowBreaks count="2" manualBreakCount="2">
    <brk id="40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asukyai</dc:creator>
  <cp:keywords/>
  <dc:description/>
  <cp:lastModifiedBy>Wanwimon Unanuya</cp:lastModifiedBy>
  <cp:lastPrinted>2014-11-13T11:51:51Z</cp:lastPrinted>
  <dcterms:created xsi:type="dcterms:W3CDTF">2002-04-23T15:36:06Z</dcterms:created>
  <dcterms:modified xsi:type="dcterms:W3CDTF">2014-11-13T11:51:54Z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B251 - Bs&amp;Pl_Thai and Eng_Q3'13.xls</vt:lpwstr>
  </property>
</Properties>
</file>