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9960" windowHeight="11670" activeTab="0"/>
  </bookViews>
  <sheets>
    <sheet name="BS&amp;PL" sheetId="1" r:id="rId1"/>
    <sheet name="CE" sheetId="2" r:id="rId2"/>
    <sheet name="CEสำรองเผื่อเปลี่ยนแบบการใช้" sheetId="3" state="hidden" r:id="rId3"/>
  </sheets>
  <externalReferences>
    <externalReference r:id="rId6"/>
  </externalReferences>
  <definedNames>
    <definedName name="_xlnm.Print_Area" localSheetId="0">'BS&amp;PL'!$A$1:$N$461</definedName>
    <definedName name="Z_39BFEBC7_6938_4D63_BF0E_E22073341CAB_.wvu.PrintArea" localSheetId="0" hidden="1">'BS&amp;PL'!$A$1:$N$461</definedName>
    <definedName name="Z_6820EFA7_9A0A_4C83_90A1_F3B85BF36EA3_.wvu.PrintArea" localSheetId="0" hidden="1">'BS&amp;PL'!$A$1:$N$461</definedName>
    <definedName name="Z_FCED54CB_8743_4B63_824E_C92840D5B204_.wvu.PrintArea" localSheetId="0" hidden="1">'BS&amp;PL'!$A$1:$N$461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X64" authorId="0">
      <text>
        <r>
          <rPr>
            <sz val="8"/>
            <rFont val="Tahoma"/>
            <family val="0"/>
          </rPr>
          <t>Per Q3'07 FS total Equity after adj is 8,090,994 KB.</t>
        </r>
      </text>
    </comment>
  </commentList>
</comments>
</file>

<file path=xl/sharedStrings.xml><?xml version="1.0" encoding="utf-8"?>
<sst xmlns="http://schemas.openxmlformats.org/spreadsheetml/2006/main" count="910" uniqueCount="312">
  <si>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</si>
  <si>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</si>
  <si>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</si>
  <si>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</si>
  <si>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</si>
  <si>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</si>
  <si>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</si>
  <si>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</si>
  <si>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</si>
  <si>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</si>
  <si>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</si>
  <si>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</si>
  <si>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</si>
  <si>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</si>
  <si>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รวมรายได้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</si>
  <si>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</si>
  <si>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</si>
  <si>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</si>
  <si>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</si>
  <si>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</si>
  <si>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</si>
  <si>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ส่วนเกินมูลค่าหุ้นสามัญ</t>
  </si>
  <si>
    <t>ยังไม่ได้จัดสรร</t>
  </si>
  <si>
    <t>รวมค่าใช้จ่าย</t>
  </si>
  <si>
    <t>รวม</t>
  </si>
  <si>
    <t xml:space="preserve">รายได้ </t>
  </si>
  <si>
    <t xml:space="preserve">ค่าใช้จ่าย </t>
  </si>
  <si>
    <t>หมายเหตุ</t>
  </si>
  <si>
    <t>ที่ออกและ</t>
  </si>
  <si>
    <t>ชำระแล้ว</t>
  </si>
  <si>
    <t>งบกระแสเงินสด</t>
  </si>
  <si>
    <t>งบแสดงการเปลี่ยนแปลงส่วนของผู้ถือหุ้น</t>
  </si>
  <si>
    <t>จากกิจกรรมดำเนินงาน</t>
  </si>
  <si>
    <t>หนี้สูญและหนี้สงสัยจะสูญ</t>
  </si>
  <si>
    <t>งบการเงินรวม</t>
  </si>
  <si>
    <t>ส่วนของ</t>
  </si>
  <si>
    <t>ผู้ถือหุ้น</t>
  </si>
  <si>
    <t>ส่วนน้อย</t>
  </si>
  <si>
    <t>ส่วนของผู้ถือหุ้นส่วนน้อย</t>
  </si>
  <si>
    <t>เงินสดและรายการเทียบเท่าเงินสดเพิ่มขึ้น(ลดลง)สุทธิ</t>
  </si>
  <si>
    <t>ส่วนเกินทุน</t>
  </si>
  <si>
    <t>จำนวนหุ้นสามัญถัวเฉลี่ยถ่วงน้ำหนัก (หุ้น)</t>
  </si>
  <si>
    <t>หมายเหตุประกอบงบการเงินเป็นส่วนหนึ่งของงบการเงินนี้</t>
  </si>
  <si>
    <t>บริษัท กรุงเทพดุสิตเวชการ จำกัด (มหาชน) และบริษัทย่อย</t>
  </si>
  <si>
    <t>เงินสดและรายการเทียบเท่าเงินสด</t>
  </si>
  <si>
    <t>สินค้าคงเหลือ</t>
  </si>
  <si>
    <t>ค่าใช้จ่ายค้างจ่าย</t>
  </si>
  <si>
    <t>รายได้รอตัดบัญชี</t>
  </si>
  <si>
    <t>หนี้สินไม่หมุนเวียนอื่น</t>
  </si>
  <si>
    <t>กำไรสะสม</t>
  </si>
  <si>
    <t xml:space="preserve">รายได้อื่น </t>
  </si>
  <si>
    <t>ดอกเบี้ยรับ</t>
  </si>
  <si>
    <t>อื่น ๆ</t>
  </si>
  <si>
    <t xml:space="preserve">รวมรายได้อื่น </t>
  </si>
  <si>
    <t>รายได้รอตัดบัญชีตัดจ่าย</t>
  </si>
  <si>
    <t>เงินปันผลจ่าย</t>
  </si>
  <si>
    <t>รวมหนี้สินไม่หมุนเวียน</t>
  </si>
  <si>
    <t>-</t>
  </si>
  <si>
    <t>ตามกฎหมาย</t>
  </si>
  <si>
    <t>สำรอง</t>
  </si>
  <si>
    <t>(หน่วย : บาท)</t>
  </si>
  <si>
    <t>เงินให้กู้ยืมระยะยาวแก่กิจการที่เกี่ยวข้องกัน</t>
  </si>
  <si>
    <t xml:space="preserve">   ทุนจดทะเบียน  </t>
  </si>
  <si>
    <t xml:space="preserve">   ทุนออกจำหน่ายและชำระเต็มมูลค่าแล้ว </t>
  </si>
  <si>
    <t>จัดสรรแล้ว - สำรองตามกฎหมาย</t>
  </si>
  <si>
    <t>สินทรัพย์ดำเนินงานลดลง(เพิ่มขึ้น)</t>
  </si>
  <si>
    <t>สินทรัพย์หมุนเวียนอื่น</t>
  </si>
  <si>
    <t>สินทรัพย์ไม่หมุนเวียนอื่น</t>
  </si>
  <si>
    <t>หนี้สินดำเนินงานเพิ่มขึ้น(ลดลง)</t>
  </si>
  <si>
    <t>มูลค่าเงินลงทุน</t>
  </si>
  <si>
    <t>โอนไปสำรองตามกฎหมาย</t>
  </si>
  <si>
    <t>ปรับมูลค่ายุติธรรมของเงินลงทุน</t>
  </si>
  <si>
    <t>กำไรสุทธิสำหรับปี</t>
  </si>
  <si>
    <t>- 5 -</t>
  </si>
  <si>
    <t>- 6 -</t>
  </si>
  <si>
    <t>ส่วนเกินทุนจาก</t>
  </si>
  <si>
    <t>การเปลี่ยนแปลง</t>
  </si>
  <si>
    <t>เงินให้กู้ยืมระยะสั้นแก่กิจการที่เกี่ยวข้องกัน</t>
  </si>
  <si>
    <t>งบแสดงการเปลี่ยนแปลงส่วนของผู้ถือหุ้น (ต่อ)</t>
  </si>
  <si>
    <t>กรรมการ</t>
  </si>
  <si>
    <t>ยอดคงเหลือ ณ วันที่ 31 ธันวาคม 2549</t>
  </si>
  <si>
    <t>ผลต่างจากการปรับโครงสร้างการถือหุ้น</t>
  </si>
  <si>
    <t>หุ้นกู้แปลงสภาพ - องค์ประกอบที่เป็นทุน</t>
  </si>
  <si>
    <t>หุ้นกู้</t>
  </si>
  <si>
    <t>ผลต่างจากการ</t>
  </si>
  <si>
    <t xml:space="preserve">แปลงสภาพ - </t>
  </si>
  <si>
    <t>จัดสรรแล้ว -</t>
  </si>
  <si>
    <t>ส่วนเกินมูลค่า</t>
  </si>
  <si>
    <t>จากการตีราคา</t>
  </si>
  <si>
    <t>ปรับโครงสร้าง</t>
  </si>
  <si>
    <t>องค์ประกอบ</t>
  </si>
  <si>
    <t>หุ้นสามัญ</t>
  </si>
  <si>
    <t>การถือหุ้น</t>
  </si>
  <si>
    <t>ที่เป็นทุน</t>
  </si>
  <si>
    <t>เพิ่มทุน - หุ้นสามัญ</t>
  </si>
  <si>
    <t>ส่วนเกินมูลค่าหุ้น</t>
  </si>
  <si>
    <t xml:space="preserve">เงินปันผลจ่าย </t>
  </si>
  <si>
    <t>เงินกู้ยืมระยะสั้นจากกิจการที่เกี่ยวข้องกัน</t>
  </si>
  <si>
    <t>ของบริษัทย่อย</t>
  </si>
  <si>
    <t>ผลต่างจากการแปลงค่างบการเงิน</t>
  </si>
  <si>
    <t>แปลงค่างบการเงิน</t>
  </si>
  <si>
    <t>สำหรับปีสิ้นสุดวันที่ 31 ธันวาคม 2550 และ 2549</t>
  </si>
  <si>
    <t>ยอดคงเหลือ ณ วันที่ 31 ธันวาคม 2550</t>
  </si>
  <si>
    <t>ยอดคงเหลือ ณ วันที่ 31 ธันวาคม 2548 - ตามที่รายงานไว้เดิม</t>
  </si>
  <si>
    <t>ผลสะสมจากการเปลี่ยนแปลงนโยบายการบัญชีเกี่ยวกับ</t>
  </si>
  <si>
    <t xml:space="preserve">     การบันทึกอาคาร</t>
  </si>
  <si>
    <t>ยอดคงเหลือ ณ วันที่ 31 ธันวาคม 2548 - หลังปรับปรุง</t>
  </si>
  <si>
    <t>การแปลงสภาพหุ้นกู้</t>
  </si>
  <si>
    <t>กำไรสุทธิสำหรับปี(ปรับปรุงใหม่)</t>
  </si>
  <si>
    <t>งบการเงินเฉพาะกิจการ</t>
  </si>
  <si>
    <t xml:space="preserve">     การบันทึกเงินลงทุนในบริษัทย่อยและบริษัทร่วม</t>
  </si>
  <si>
    <t>ผลสะสมจากการเปลี่ยนแปลงนโยบายบัญชีเกี่ยวกับ</t>
  </si>
  <si>
    <t>ส่วนของผู้ถือหุ้นส่วนน้อยในกำไรสุทธิสำหรับปี - หลังปรับปรุง</t>
  </si>
  <si>
    <t>ยอดคงเหลือ ณ วันที่ 31 ธันวาคม 2549 - หลังปรับปรุง</t>
  </si>
  <si>
    <t>เงินปันผลรับ</t>
  </si>
  <si>
    <t>ที่ดินและอาคาร</t>
  </si>
  <si>
    <t>ส่วนเกินทุนจากการตีราคาที่ดิน</t>
  </si>
  <si>
    <t>ที่ดิน</t>
  </si>
  <si>
    <t>ส่วนแบ่งกำไรจากเงินลงทุนในบริษัทร่วม</t>
  </si>
  <si>
    <t>ภาษีเงินได้นิติบุคคล</t>
  </si>
  <si>
    <t>ยอดคงเหลือ ณ วันที่ 31 ธันวาคม 2549 - ตามที่รายงานไว้เดิม</t>
  </si>
  <si>
    <t>เงินลงทุนในบริษัทร่วม</t>
  </si>
  <si>
    <t>3</t>
  </si>
  <si>
    <t>4</t>
  </si>
  <si>
    <t>ค่าความนิยม</t>
  </si>
  <si>
    <t>อื่นๆ</t>
  </si>
  <si>
    <t>ค่าใช้จ่ายในการบริหาร</t>
  </si>
  <si>
    <t>ค่าใช้จ่ายทางการเงิน</t>
  </si>
  <si>
    <t>รวมส่วนของ</t>
  </si>
  <si>
    <t>ค่าใช้จ่ายดอกเบี้ย</t>
  </si>
  <si>
    <t>เงินสดจากกิจกรรมดำเนินงาน</t>
  </si>
  <si>
    <t>จ่ายดอกเบี้ย</t>
  </si>
  <si>
    <t>จ่ายภาษีเงินได้นิติบุคคล</t>
  </si>
  <si>
    <t>รายได้ดอกเบี้ยรับ</t>
  </si>
  <si>
    <t>เงินสดรับสุทธิจากการขายที่ดิน อาคาร และอุปกรณ์</t>
  </si>
  <si>
    <t>เงินสดจ่ายซื้อที่ดิน อาคาร และอุปกรณ์</t>
  </si>
  <si>
    <t>รายได้ค่ารักษาพยาบาล</t>
  </si>
  <si>
    <t>ค่าเสื่อมราคาและค่าตัดจำหน่าย</t>
  </si>
  <si>
    <t>รับชำระเงินให้กู้ยืมระยะยาวแก่กิจการที่เกี่ยวข้องกัน</t>
  </si>
  <si>
    <t>กำไรก่อนภาษีเงินได้นิติบุคคล</t>
  </si>
  <si>
    <t>รายการตัดบัญชีสินทรัพย์</t>
  </si>
  <si>
    <t>เงินสดจ่ายชำระเจ้าหนี้สัญญาเช่าการเงิน</t>
  </si>
  <si>
    <t>สินทรัพย์ซื้อภายใต้สัญญาเช่าการเงิน</t>
  </si>
  <si>
    <t>เงินสดจ่ายชำระคืนเงินกู้ยืมระยะยาวจากสถาบันการเงิน</t>
  </si>
  <si>
    <t>รายได้เงินปันผลรับ</t>
  </si>
  <si>
    <t>กำไรก่อนส่วนแบ่งกำไรจากเงินลงทุนในบริษัทร่วม</t>
  </si>
  <si>
    <t xml:space="preserve">    ค่าใช้จ่ายทางการเงินและภาษีเงินได้นิติบุคคล</t>
  </si>
  <si>
    <t>1</t>
  </si>
  <si>
    <t>เงินกู้ยืมระยะยาวจากสถาบันการเงิน - สุทธิจาก</t>
  </si>
  <si>
    <t xml:space="preserve">   ส่วนที่ถึงกำหนดชำระภายในหนึ่งปี</t>
  </si>
  <si>
    <t>หนี้สินตามสัญญาเช่าการเงิน - สุทธิจาก</t>
  </si>
  <si>
    <t>กำไรก่อนค่าใช้จ่ายทางการเงินและภาษีเงินได้นิติบุคคล</t>
  </si>
  <si>
    <t>หนี้สินและส่วนของผู้ถือหุ้น (ต่อ)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</si>
  <si>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</si>
  <si>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</si>
  <si>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 xml:space="preserve"> </t>
  </si>
  <si>
    <t>ดอกเบี้ยรับจากการลงทุน</t>
  </si>
  <si>
    <t>เงินสดสุทธิได้มาจากกิจกรรมดำเนินงาน</t>
  </si>
  <si>
    <t>ที่ดินและอาคารที่ยังไม่ได้ใช้เพื่อการดำเนินงาน</t>
  </si>
  <si>
    <t>ส่วนของหุ้นกู้ที่ถึงกำหนดชำระภายในหนึ่งปี</t>
  </si>
  <si>
    <t>หุ้นกู้ - สุทธิจากส่วนที่ถึงกำหนดชำระภายในหนึ่งปี</t>
  </si>
  <si>
    <t>ยอดคงเหลือ ณ วันที่ 31 ธันวาคม 2553</t>
  </si>
  <si>
    <t>งบแสดงฐานะการเงิน</t>
  </si>
  <si>
    <t>อสังหาริมทรัพย์เพื่อการลงทุน</t>
  </si>
  <si>
    <t>งบแสดงฐานะการเงิน (ต่อ)</t>
  </si>
  <si>
    <t>ภาษีเงินได้ค้างจ่าย</t>
  </si>
  <si>
    <t>สำรองผลประโยชน์ระยะยาวของพนักงาน</t>
  </si>
  <si>
    <t>องค์ประกอบอื่นของส่วนของผู้ถือหุ้น</t>
  </si>
  <si>
    <t>ส่วนของผู้มีส่วนได้เสียที่ไม่มีอำนาจควบคุมของบริษัทย่อย</t>
  </si>
  <si>
    <t>ส่วนที่เป็นของผู้มีส่วนได้เสียที่ไม่มีอำนาจควบคุมของบริษัทย่อย</t>
  </si>
  <si>
    <t>5</t>
  </si>
  <si>
    <t>งบกำไรขาดทุนเบ็ดเสร็จ</t>
  </si>
  <si>
    <t>กำไรขาดทุนเบ็ดเสร็จอื่น:</t>
  </si>
  <si>
    <t>การแบ่งปันกำไรขาดทุนเบ็ดเสร็จรวม</t>
  </si>
  <si>
    <t>รวมองค์ประกอบ</t>
  </si>
  <si>
    <t>ของผู้ถือหุ้น</t>
  </si>
  <si>
    <t>อื่นของส่วน</t>
  </si>
  <si>
    <t>เงินสดรับจากการออกหุ้นกู้</t>
  </si>
  <si>
    <t>สัดส่วนการถือหุ้น</t>
  </si>
  <si>
    <t>ในบริษัทย่อยที่รับรู้</t>
  </si>
  <si>
    <t>ในส่วนของผู้ถือหุ้น</t>
  </si>
  <si>
    <t>ผลต่างของอัตราแลกเปลี่ยนจากการแปลงค่างบการเงินที่เป็นเงินตราต่างประเทศ</t>
  </si>
  <si>
    <t>ส่วนของผู้มีส่วนได้เสียที่ไม่มีอำนาจควบคุมลดลง</t>
  </si>
  <si>
    <t>ผู้มีส่วนได้เสีย</t>
  </si>
  <si>
    <t>ที่ไม่มี</t>
  </si>
  <si>
    <t>อำนาจควบคุม</t>
  </si>
  <si>
    <t>ส่วนของหนี้สินตามสัญญาเช่าการเงินที่ถึงกำหนดชำระภายในหนึ่งปี</t>
  </si>
  <si>
    <t xml:space="preserve">   จากการจ่ายเงินปันผลของบริษัทย่อย</t>
  </si>
  <si>
    <t>ส่วนเกิน(ต่ำกว่า)ทุน</t>
  </si>
  <si>
    <t>จากการวัด</t>
  </si>
  <si>
    <t>หลักทรัพย์เผื่อขาย</t>
  </si>
  <si>
    <t>มูลค่าเงินลงทุนใน</t>
  </si>
  <si>
    <t xml:space="preserve">เงินลงทุนชั่วคราว </t>
  </si>
  <si>
    <t>ส่วนแบ่งกำไรขาดทุนเบ็ดเสร็จอื่นของบริษัทร่วม</t>
  </si>
  <si>
    <t>เงินฝากระยะยาวกับสถาบันการเงิน</t>
  </si>
  <si>
    <t>เงินฝากสถาบันการเงินที่มีภาระค้ำประกัน</t>
  </si>
  <si>
    <t xml:space="preserve">   จากการซื้อเงินลงทุนในบริษัทย่อย</t>
  </si>
  <si>
    <t>เงินสดรับจากเงินกู้ยืมระยะยาวจากสถาบันการเงิน</t>
  </si>
  <si>
    <t>รายได้จากการจำหน่ายสินค้าและอาหาร</t>
  </si>
  <si>
    <t>งบกระแสเงินสด (ต่อ)</t>
  </si>
  <si>
    <t>รวมส่วนของผู้ถือหุ้นของบริษัทฯ</t>
  </si>
  <si>
    <t>ส่วนที่เป็นของผู้ถือหุ้นของบริษัทฯ</t>
  </si>
  <si>
    <t>ส่วนของผู้ถือหุ้นของบริษัทฯ</t>
  </si>
  <si>
    <t>ของบริษัทฯ</t>
  </si>
  <si>
    <t>กำไรจากการดำเนินงานก่อนการเปลี่ยนแปลงในสินทรัพย์</t>
  </si>
  <si>
    <t>และหนี้สินดำเนินงาน</t>
  </si>
  <si>
    <t>กำไรจากการปรับมูลค่ายุติธรรมของเงินลงทุน</t>
  </si>
  <si>
    <t>ต้นทุนค่ารักษาพยาบาลและต้นทุนขาย</t>
  </si>
  <si>
    <t>การแบ่งปันกำไร</t>
  </si>
  <si>
    <t>รับรู้ค่าความนิยมติดลบ</t>
  </si>
  <si>
    <t>ค่าใช้จ่ายผลประโยชน์ระยะยาวของพนักงาน</t>
  </si>
  <si>
    <t>เงินสดจ่ายซื้อเงินลงทุนในบริษัทย่อย บริษัทร่วม และบริษัทอื่น</t>
  </si>
  <si>
    <t>เงินสดจ่ายซื้อสิทธิการเช่า</t>
  </si>
  <si>
    <t>เงินสดจ่ายชำระไถ่ถอนหุ้นกู้</t>
  </si>
  <si>
    <t>เงินสดรับจากเงินคืนทุนของบริษัทย่อย</t>
  </si>
  <si>
    <t>เงินสดรับจากการขายเงินลงทุนระยะยาวอื่นที่ครบกำหนด</t>
  </si>
  <si>
    <t>เงินปันผลค้างรับ</t>
  </si>
  <si>
    <t>ปรับรายการที่กระทบกำไรก่อนภาษีเงินได้นิติบุคคลเป็นเงินสดรับ(จ่าย)</t>
  </si>
  <si>
    <t>เงินสดรับจากการขอคืนภาษี</t>
  </si>
  <si>
    <t>เงินสดจ่ายซื้อเงินลงทุนในบริษัทย่อยจากผู้มีส่วนได้เสียที่ไม่มีอำนาจควบคุม</t>
  </si>
  <si>
    <t>เงินสดจ่ายซื้อสินทรัพย์ไม่มีตัวตน</t>
  </si>
  <si>
    <t>ของบริษัทร่วม</t>
  </si>
  <si>
    <t>กำไรต่อหุ้นขั้นพื้นฐาน</t>
  </si>
  <si>
    <t>ยอดคงเหลือ ณ วันที่ 31 ธันวาคม 2554</t>
  </si>
  <si>
    <t>ลูกหนี้การค้าและลูกหนี้อื่น</t>
  </si>
  <si>
    <t>เจ้าหนี้การค้าและเจ้าหนี้อื่น</t>
  </si>
  <si>
    <t xml:space="preserve">เงินลงทุนในบริษัทย่อย </t>
  </si>
  <si>
    <t xml:space="preserve">เงินลงทุนระยะยาวอื่น </t>
  </si>
  <si>
    <t xml:space="preserve">ที่ดิน อาคาร และอุปกรณ์ </t>
  </si>
  <si>
    <t>สินทรัพย์ไม่มีตัวตน</t>
  </si>
  <si>
    <t xml:space="preserve">สินทรัพย์ไม่หมุนเวียนอื่น </t>
  </si>
  <si>
    <t xml:space="preserve">สิทธิการเช่า </t>
  </si>
  <si>
    <t>เงินเบิกเกินบัญชีธนาคารและเงินกู้ยืมระยะสั้นจากสถาบันการเงิน</t>
  </si>
  <si>
    <t>ณ วันที่</t>
  </si>
  <si>
    <t>31 ธันวาคม 2554</t>
  </si>
  <si>
    <t>(ยังไม่ได้ตรวจสอบ</t>
  </si>
  <si>
    <t>(ตรวจสอบแล้ว)</t>
  </si>
  <si>
    <t>แต่สอบทานแล้ว)</t>
  </si>
  <si>
    <t>(ยังไม่ได้ตรวจสอบ แต่สอบทานแล้ว)</t>
  </si>
  <si>
    <t>(หน่วย: พันบาท ยกเว้นกำไรต่อหุ้นแสดงเป็นบาท)</t>
  </si>
  <si>
    <t>(หน่วย: พันบาท)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</si>
  <si>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</si>
  <si>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</si>
  <si>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กำไรสำหรับงวด</t>
  </si>
  <si>
    <t>เงินสดและรายการเทียบเท่าเงินสดต้นงวด</t>
  </si>
  <si>
    <t>เงินสดและรายการเทียบเท่าเงินสดสิ้นงวด</t>
  </si>
  <si>
    <t xml:space="preserve">   จากการซื้อเงินลงทุนในบริษัทย่อยเพิ่มขึ้น</t>
  </si>
  <si>
    <t>3,4,5</t>
  </si>
  <si>
    <t>5,10</t>
  </si>
  <si>
    <t>6, 7, 8</t>
  </si>
  <si>
    <t xml:space="preserve">หุ้นสามัญ 1,545,458,883 หุ้น มูลค่าหุ้นละ 1 บาท </t>
  </si>
  <si>
    <t>เงินสดสุทธิได้มาจากกิจกรรมจัดหาเงิน</t>
  </si>
  <si>
    <t>เงินปันผลค้างรับ - กิจการที่เกี่ยวข้องกัน</t>
  </si>
  <si>
    <t>กลับรายการขาดทุนจากการด้อยค่าของสินทรัพย์</t>
  </si>
  <si>
    <t>เงินลงทุนชั่วคราวลดลง</t>
  </si>
  <si>
    <t>เงินฝากสถาบันการเงินที่มีภาระค้ำประกันลดลง</t>
  </si>
  <si>
    <t>เงินสดสุทธิใช้ไปในกิจกรรมลงทุน</t>
  </si>
  <si>
    <t>เจ้าหนี้ค่าซื้อที่ดิน อาคารและอุปกรณ์เพิ่มขึ้น (ลดลง)</t>
  </si>
  <si>
    <t>เจ้าหนี้ค่าก่อสร้างและเงินประกันผลงานเพิ่มขึ้น (ลดลง)</t>
  </si>
  <si>
    <t>ส่วนเกินทุนจากการวัดมูลค่าเงินลงทุนในหลักทรัพย์เผื่อขาย</t>
  </si>
  <si>
    <t>งบการเงินที่เป็น</t>
  </si>
  <si>
    <t>เงินตราต่างประเทศ</t>
  </si>
  <si>
    <t xml:space="preserve">  ผลประโยชน์ของพนักงาน</t>
  </si>
  <si>
    <t>เงินปันผลค้างจ่าย</t>
  </si>
  <si>
    <t>การแปลงค่า</t>
  </si>
  <si>
    <t>ผลต่างจาก</t>
  </si>
  <si>
    <t>ผลกำไรจากการวัดมูลค่าเงินลงทุนในหลักทรัพย์เผื่อขาย</t>
  </si>
  <si>
    <t>เงินให้กู้ยืมระยะสั้นแก่กิจการที่เกี่ยวข้องกันเพิ่มขึ้น</t>
  </si>
  <si>
    <t>เงินให้กู้ยืมระยะยาวแก่กิจการที่เกี่ยวข้องกันเพิ่มขึ้น</t>
  </si>
  <si>
    <t>ค่าใช้จ่ายในการออกหุ้นกู้แปลงสภาพและหุ้นกู้</t>
  </si>
  <si>
    <t>โอนกลับรายการกำไรจากการวัดมูลค่าเงินลงทุนในหลักทรัพย์เผื่อขาย</t>
  </si>
  <si>
    <t xml:space="preserve">   เนื่องจากโอนเปลี่ยนประเภทเงินลงทุนจากเงินลงทุนระยะยาวอื่น</t>
  </si>
  <si>
    <t xml:space="preserve">   เป็นเงินลงทุนในบริษัทร่วม</t>
  </si>
  <si>
    <t>30 มิถุนายน 2555</t>
  </si>
  <si>
    <t>สำหรับงวดสามเดือนสิ้นสุดวันที่ 30 มิถุนายน 2555 และ 2554</t>
  </si>
  <si>
    <t>เงินสดรับสุทธิจากการจำหน่ายหุ้นเพิ่มทุน</t>
  </si>
  <si>
    <t>เงินปันผลจ่ายของบริษัทย่อยแก่ผู้ถือหุ้นที่ไม่มีอำนาจควบคุม</t>
  </si>
  <si>
    <t xml:space="preserve">หุ้นสามัญ 1,700,004,771 หุ้น มูลค่าหุ้นละ 1 บาท </t>
  </si>
  <si>
    <t>ยอดคงเหลือ ณ วันที่ 30 มิถุนายน 2554</t>
  </si>
  <si>
    <t>ยอดคงเหลือ ณ วันที่  30 มิถุนายน 2555</t>
  </si>
  <si>
    <t>สำหรับงวดหกเดือนสิ้นสุดวันที่ 30 มิถุนายน 2555 และ 2554</t>
  </si>
  <si>
    <t>กำไรต่อหุ้นขั้นพื้นฐาน (บาท)</t>
  </si>
  <si>
    <t>6</t>
  </si>
  <si>
    <t>7</t>
  </si>
  <si>
    <t>ผลกำไร (ขาดทุน) จากการวัดมูลค่าเงินลงทุนในหลักทรัพย์เผื่อขาย</t>
  </si>
  <si>
    <t xml:space="preserve">กำไรขาดทุนเบ็ดเสร็จอื่นสำหรับงวด </t>
  </si>
  <si>
    <t xml:space="preserve">กำไรขาดทุนเบ็ดเสร็จรวมสำหรับงวด </t>
  </si>
  <si>
    <t>6,7,8</t>
  </si>
  <si>
    <t>ออกหุ้นสามัญเพิ่มทุน (หมายเหตุ 14)</t>
  </si>
  <si>
    <t>แปลงสภาพหุ้นกู้แปลงสภาพ</t>
  </si>
  <si>
    <t xml:space="preserve">  ผลประโยชน์ของพนักงาน </t>
  </si>
  <si>
    <t xml:space="preserve">  อสังหาริมทรัพย์เพื่อการลงทุน</t>
  </si>
  <si>
    <t>ซื้อเงินลงทุนในบริษัทย่อยโดยการออกหุ้นทุน</t>
  </si>
  <si>
    <t xml:space="preserve">ออกหุ้นสามัญเพิ่มทุน </t>
  </si>
  <si>
    <t>ยอดคงเหลือ ณ วันที่ 30 มิถุนายน 2555</t>
  </si>
  <si>
    <t>11</t>
  </si>
  <si>
    <t>เงินปันผลจ่าย (หมายเหตุ 15)</t>
  </si>
  <si>
    <t>เงินสดจ่ายซื้ออสังหาริมทรัพย์เพื่อการลงทุน</t>
  </si>
  <si>
    <t>เจ้าหนี้ค่าซื้ออสังหาริมทรัพย์เพื่อการลงทุนลดลง</t>
  </si>
  <si>
    <t>เงินกู้ยืมระยะสั้นจากกิจการที่เกี่ยวข้องกันเพิ่มขึ้น (ลดลง)</t>
  </si>
  <si>
    <t>กำไรจากอัตราแลกเปลี่ยนที่ยังไม่เกิดขึ้นจริง</t>
  </si>
  <si>
    <t>ขาดทุน(กำไร)จากการจำหน่ายที่ดิน อาคาร และอุปกรณ์</t>
  </si>
  <si>
    <t>กำไรส่วนที่เป็นของผู้ถือหุ้นของบริษัทฯ</t>
  </si>
  <si>
    <t>6, 7</t>
  </si>
  <si>
    <t>ส่วนแบ่ง</t>
  </si>
  <si>
    <t>องค์ประกอบอื่นของ</t>
  </si>
  <si>
    <t>ส่วนแบ่งดอกเบี้ยจ่ายสำหรับหุ้นกู้แปลงสภาพ</t>
  </si>
  <si>
    <t xml:space="preserve">   ที่ถือเป็นตราสารทุนของบริษัทร่วม</t>
  </si>
  <si>
    <t>ข้อมูลกระแสเงินสดเปิดเผยเพิ่มเติม-รายการที่ไม่ใช่เงินสด</t>
  </si>
  <si>
    <t>เงินสดรับจากเงินเบิกเกินบัญชีและเงินกู้ยืมระยะสั้นจากสถาบันการเงิน</t>
  </si>
  <si>
    <t>เงินสดจ่ายชำระคืนเงินเบิกเกินบัญชีและเงินกู้ยืมระยะสั้นจากสถาบันการเงิน</t>
  </si>
  <si>
    <t>(2554: หุ้นสามัญ 1,553,391,408 หุ้น มูลค่าหุ้นละ 1 บาท)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</si>
</sst>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&quot;฿&quot;* #,##0.00_-;\-&quot;฿&quot;* #,##0.00_-;_-&quot;฿&quot;* &quot;-&quot;??_-;_-@_-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#,##0\ ;\(#,##0\)"/>
    <numFmt numFmtId="191" formatCode="_(* #,##0_);_(* \(#,##0\);_(* &quot;-&quot;??_);_(@_)"/>
    <numFmt numFmtId="192" formatCode="#,##0.0\ ;\(#,##0.0\)"/>
    <numFmt numFmtId="193" formatCode="_(* #,##0_);_(* \(#,##0\);_(* &quot; -    &quot;_);_(@_)"/>
    <numFmt numFmtId="194" formatCode="0.0%"/>
    <numFmt numFmtId="195" formatCode="dd\-mmm\-yy_)"/>
    <numFmt numFmtId="196" formatCode="0.00_)"/>
    <numFmt numFmtId="197" formatCode="#,##0.00\ &quot;F&quot;;\-#,##0.00\ &quot;F&quot;"/>
    <numFmt numFmtId="198" formatCode="#,##0.0;[Red]\-#,##0.0"/>
    <numFmt numFmtId="199" formatCode="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_(* #,##0.0_);_(* \(#,##0.0\);_(* &quot;-&quot;??_);_(@_)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00000"/>
    <numFmt numFmtId="212" formatCode="_(* #,##0.0_);_(* \(#,##0.0\);_(* &quot;-&quot;_);_(@_)"/>
    <numFmt numFmtId="213" formatCode="_(* #,##0.00_);_(* \(#,##0.00\);_(* &quot;-&quot;_);_(@_)"/>
    <numFmt numFmtId="214" formatCode="_([$€-2]\ * #,##0.00_);_([$€-2]\ * \(#,##0.00\);_([$€-2]\ * &quot;-&quot;??_);_(@_)"/>
    <numFmt numFmtId="215" formatCode="#,##0.0_);\(#,##0.0\)"/>
    <numFmt numFmtId="216" formatCode="#,##0.00_ ;\-#,##0.00\ "/>
    <numFmt numFmtId="217" formatCode="[$-409]dddd\,\ mmmm\ dd\,\ yyyy"/>
    <numFmt numFmtId="218" formatCode="[$-409]h:mm:ss\ AM/PM"/>
    <numFmt numFmtId="219" formatCode="0.0"/>
    <numFmt numFmtId="220" formatCode="#,##0.00;\(#,##0.00\)"/>
    <numFmt numFmtId="221" formatCode="#,##0.0;\(#,##0.0\)"/>
    <numFmt numFmtId="222" formatCode="#,##0;\(#,##0\)"/>
    <numFmt numFmtId="223" formatCode="_(&quot;$&quot;* #,##0.0_);_(&quot;$&quot;* \(#,##0.0\);_(&quot;$&quot;* &quot;-&quot;??_);_(@_)"/>
    <numFmt numFmtId="224" formatCode="_(&quot;$&quot;* #,##0_);_(&quot;$&quot;* \(#,##0\);_(&quot;$&quot;* &quot;-&quot;??_);_(@_)"/>
    <numFmt numFmtId="225" formatCode="_(* #,##0.000_);_(* \(#,##0.000\);_(* &quot;-&quot;_);_(@_)"/>
  </numFmts>
  <fonts count="63">
    <font>
      <sz val="15"/>
      <name val="Angsana New"/>
      <family val="1"/>
    </font>
    <font>
      <sz val="10"/>
      <name val="Arial"/>
      <family val="0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4"/>
      <name val="Angsana New"/>
      <family val="1"/>
    </font>
    <font>
      <sz val="10"/>
      <name val="ApFont"/>
      <family val="0"/>
    </font>
    <font>
      <sz val="13"/>
      <name val="Angsana New"/>
      <family val="1"/>
    </font>
    <font>
      <b/>
      <sz val="13"/>
      <name val="Angsana New"/>
      <family val="1"/>
    </font>
    <font>
      <u val="single"/>
      <sz val="13"/>
      <name val="Angsana New"/>
      <family val="1"/>
    </font>
    <font>
      <i/>
      <sz val="13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b/>
      <sz val="12"/>
      <name val="Angsana New"/>
      <family val="1"/>
    </font>
    <font>
      <i/>
      <sz val="12"/>
      <name val="Angsana New"/>
      <family val="1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4"/>
      <name val="Angsana New"/>
      <family val="1"/>
    </font>
    <font>
      <u val="single"/>
      <sz val="14"/>
      <name val="Angsana New"/>
      <family val="1"/>
    </font>
    <font>
      <i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ngsana New"/>
      <family val="1"/>
    </font>
    <font>
      <sz val="8"/>
      <name val="Tahom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/>
      <name val="Angsana New"/>
      <family val="1"/>
    </font>
    <font>
      <b/>
      <sz val="8"/>
      <name val="Angsana Ne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4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5" fontId="14" fillId="0" borderId="0">
      <alignment/>
      <protection/>
    </xf>
    <xf numFmtId="194" fontId="14" fillId="0" borderId="0">
      <alignment/>
      <protection/>
    </xf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38" fontId="15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10" fontId="15" fillId="31" borderId="6" applyNumberFormat="0" applyBorder="0" applyAlignment="0" applyProtection="0"/>
    <xf numFmtId="0" fontId="55" fillId="0" borderId="7" applyNumberFormat="0" applyFill="0" applyAlignment="0" applyProtection="0"/>
    <xf numFmtId="0" fontId="56" fillId="32" borderId="0" applyNumberFormat="0" applyBorder="0" applyAlignment="0" applyProtection="0"/>
    <xf numFmtId="37" fontId="16" fillId="0" borderId="0">
      <alignment/>
      <protection/>
    </xf>
    <xf numFmtId="196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90" fontId="4" fillId="0" borderId="0">
      <alignment/>
      <protection/>
    </xf>
    <xf numFmtId="0" fontId="0" fillId="33" borderId="8" applyNumberFormat="0" applyFont="0" applyAlignment="0" applyProtection="0"/>
    <xf numFmtId="0" fontId="57" fillId="26" borderId="9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1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</cellStyleXfs>
  <cellXfs count="188">
    <xf numFmtId="190" fontId="0" fillId="0" borderId="0" xfId="0" applyAlignment="1">
      <alignment/>
    </xf>
    <xf numFmtId="190" fontId="6" fillId="0" borderId="0" xfId="0" applyFont="1" applyFill="1" applyAlignment="1">
      <alignment/>
    </xf>
    <xf numFmtId="37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 quotePrefix="1">
      <alignment horizontal="right"/>
    </xf>
    <xf numFmtId="190" fontId="9" fillId="0" borderId="0" xfId="0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190" fontId="10" fillId="34" borderId="0" xfId="66" applyFont="1" applyFill="1" applyAlignment="1">
      <alignment vertical="top"/>
      <protection/>
    </xf>
    <xf numFmtId="190" fontId="10" fillId="34" borderId="0" xfId="66" applyFont="1" applyFill="1" applyAlignment="1">
      <alignment horizontal="center" vertical="top"/>
      <protection/>
    </xf>
    <xf numFmtId="190" fontId="10" fillId="34" borderId="0" xfId="66" applyFont="1" applyFill="1" applyBorder="1" applyAlignment="1">
      <alignment vertical="top"/>
      <protection/>
    </xf>
    <xf numFmtId="190" fontId="10" fillId="34" borderId="0" xfId="66" applyFont="1" applyFill="1" applyBorder="1" applyAlignment="1">
      <alignment horizontal="center" vertical="top"/>
      <protection/>
    </xf>
    <xf numFmtId="0" fontId="10" fillId="0" borderId="0" xfId="65" applyFont="1" applyBorder="1" applyAlignment="1">
      <alignment horizontal="right" vertical="top"/>
      <protection/>
    </xf>
    <xf numFmtId="190" fontId="10" fillId="34" borderId="12" xfId="66" applyFont="1" applyFill="1" applyBorder="1" applyAlignment="1">
      <alignment horizontal="center" vertical="top"/>
      <protection/>
    </xf>
    <xf numFmtId="190" fontId="11" fillId="0" borderId="0" xfId="0" applyFont="1" applyAlignment="1">
      <alignment horizontal="center" vertical="top"/>
    </xf>
    <xf numFmtId="190" fontId="12" fillId="0" borderId="0" xfId="0" applyFont="1" applyFill="1" applyAlignment="1">
      <alignment/>
    </xf>
    <xf numFmtId="193" fontId="10" fillId="0" borderId="0" xfId="0" applyNumberFormat="1" applyFont="1" applyFill="1" applyBorder="1" applyAlignment="1">
      <alignment horizontal="right"/>
    </xf>
    <xf numFmtId="190" fontId="10" fillId="0" borderId="0" xfId="0" applyFont="1" applyFill="1" applyAlignment="1">
      <alignment/>
    </xf>
    <xf numFmtId="190" fontId="10" fillId="0" borderId="0" xfId="0" applyFont="1" applyFill="1" applyBorder="1" applyAlignment="1">
      <alignment horizontal="right"/>
    </xf>
    <xf numFmtId="193" fontId="10" fillId="0" borderId="13" xfId="0" applyNumberFormat="1" applyFont="1" applyFill="1" applyBorder="1" applyAlignment="1">
      <alignment horizontal="right"/>
    </xf>
    <xf numFmtId="193" fontId="10" fillId="0" borderId="0" xfId="0" applyNumberFormat="1" applyFont="1" applyFill="1" applyBorder="1" applyAlignment="1">
      <alignment horizontal="center" vertical="top"/>
    </xf>
    <xf numFmtId="193" fontId="10" fillId="0" borderId="0" xfId="0" applyNumberFormat="1" applyFont="1" applyFill="1" applyBorder="1" applyAlignment="1">
      <alignment horizontal="right" vertical="top"/>
    </xf>
    <xf numFmtId="190" fontId="10" fillId="0" borderId="0" xfId="0" applyFont="1" applyFill="1" applyAlignment="1">
      <alignment vertical="top"/>
    </xf>
    <xf numFmtId="193" fontId="10" fillId="0" borderId="0" xfId="0" applyNumberFormat="1" applyFont="1" applyFill="1" applyBorder="1" applyAlignment="1">
      <alignment vertical="top"/>
    </xf>
    <xf numFmtId="190" fontId="10" fillId="0" borderId="0" xfId="0" applyFont="1" applyFill="1" applyBorder="1" applyAlignment="1">
      <alignment horizontal="right" vertical="top"/>
    </xf>
    <xf numFmtId="190" fontId="13" fillId="0" borderId="0" xfId="0" applyFont="1" applyFill="1" applyAlignment="1">
      <alignment horizontal="center" vertical="top"/>
    </xf>
    <xf numFmtId="43" fontId="10" fillId="0" borderId="0" xfId="42" applyFont="1" applyFill="1" applyBorder="1" applyAlignment="1">
      <alignment horizontal="right" vertical="top"/>
    </xf>
    <xf numFmtId="190" fontId="10" fillId="0" borderId="0" xfId="0" applyFont="1" applyFill="1" applyAlignment="1">
      <alignment horizontal="right" vertical="top"/>
    </xf>
    <xf numFmtId="191" fontId="10" fillId="0" borderId="0" xfId="42" applyNumberFormat="1" applyFont="1" applyFill="1" applyBorder="1" applyAlignment="1">
      <alignment vertical="top"/>
    </xf>
    <xf numFmtId="190" fontId="12" fillId="0" borderId="0" xfId="0" applyFont="1" applyFill="1" applyAlignment="1">
      <alignment vertical="top"/>
    </xf>
    <xf numFmtId="193" fontId="10" fillId="0" borderId="14" xfId="0" applyNumberFormat="1" applyFont="1" applyFill="1" applyBorder="1" applyAlignment="1">
      <alignment horizontal="right" vertical="top"/>
    </xf>
    <xf numFmtId="37" fontId="10" fillId="34" borderId="0" xfId="66" applyNumberFormat="1" applyFont="1" applyFill="1" applyAlignment="1">
      <alignment vertical="top"/>
      <protection/>
    </xf>
    <xf numFmtId="190" fontId="10" fillId="0" borderId="0" xfId="0" applyFont="1" applyAlignment="1">
      <alignment vertical="top"/>
    </xf>
    <xf numFmtId="193" fontId="10" fillId="0" borderId="13" xfId="0" applyNumberFormat="1" applyFont="1" applyFill="1" applyBorder="1" applyAlignment="1">
      <alignment horizontal="center"/>
    </xf>
    <xf numFmtId="43" fontId="10" fillId="0" borderId="0" xfId="42" applyFont="1" applyFill="1" applyBorder="1" applyAlignment="1">
      <alignment vertical="top"/>
    </xf>
    <xf numFmtId="190" fontId="13" fillId="0" borderId="0" xfId="0" applyFont="1" applyFill="1" applyAlignment="1">
      <alignment horizontal="center"/>
    </xf>
    <xf numFmtId="190" fontId="7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190" fontId="11" fillId="0" borderId="0" xfId="0" applyFont="1" applyBorder="1" applyAlignment="1">
      <alignment horizontal="center" vertical="top"/>
    </xf>
    <xf numFmtId="190" fontId="13" fillId="0" borderId="0" xfId="0" applyFont="1" applyFill="1" applyBorder="1" applyAlignment="1">
      <alignment horizontal="center"/>
    </xf>
    <xf numFmtId="190" fontId="10" fillId="0" borderId="0" xfId="0" applyFont="1" applyFill="1" applyBorder="1" applyAlignment="1">
      <alignment/>
    </xf>
    <xf numFmtId="190" fontId="10" fillId="0" borderId="0" xfId="0" applyFont="1" applyFill="1" applyBorder="1" applyAlignment="1">
      <alignment vertical="top"/>
    </xf>
    <xf numFmtId="190" fontId="13" fillId="0" borderId="0" xfId="0" applyFont="1" applyFill="1" applyBorder="1" applyAlignment="1">
      <alignment horizontal="center" vertical="top"/>
    </xf>
    <xf numFmtId="190" fontId="10" fillId="34" borderId="13" xfId="66" applyFont="1" applyFill="1" applyBorder="1" applyAlignment="1">
      <alignment vertical="top"/>
      <protection/>
    </xf>
    <xf numFmtId="193" fontId="10" fillId="0" borderId="12" xfId="0" applyNumberFormat="1" applyFont="1" applyFill="1" applyBorder="1" applyAlignment="1">
      <alignment horizontal="right"/>
    </xf>
    <xf numFmtId="193" fontId="10" fillId="0" borderId="12" xfId="0" applyNumberFormat="1" applyFont="1" applyFill="1" applyBorder="1" applyAlignment="1">
      <alignment horizontal="center" vertical="top"/>
    </xf>
    <xf numFmtId="193" fontId="10" fillId="0" borderId="12" xfId="0" applyNumberFormat="1" applyFont="1" applyFill="1" applyBorder="1" applyAlignment="1">
      <alignment vertical="top"/>
    </xf>
    <xf numFmtId="37" fontId="10" fillId="0" borderId="12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/>
    </xf>
    <xf numFmtId="37" fontId="10" fillId="0" borderId="12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 vertical="center"/>
    </xf>
    <xf numFmtId="190" fontId="6" fillId="0" borderId="0" xfId="0" applyFont="1" applyFill="1" applyAlignment="1">
      <alignment vertical="center"/>
    </xf>
    <xf numFmtId="190" fontId="7" fillId="0" borderId="0" xfId="0" applyFont="1" applyFill="1" applyAlignment="1">
      <alignment vertical="center"/>
    </xf>
    <xf numFmtId="190" fontId="8" fillId="0" borderId="0" xfId="0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190" fontId="7" fillId="0" borderId="0" xfId="66" applyFont="1" applyFill="1" applyAlignment="1">
      <alignment horizontal="left" vertical="center"/>
      <protection/>
    </xf>
    <xf numFmtId="37" fontId="6" fillId="0" borderId="0" xfId="66" applyNumberFormat="1" applyFont="1" applyFill="1" applyAlignment="1">
      <alignment vertical="center"/>
      <protection/>
    </xf>
    <xf numFmtId="190" fontId="6" fillId="0" borderId="0" xfId="66" applyFont="1" applyFill="1" applyAlignment="1">
      <alignment vertical="center"/>
      <protection/>
    </xf>
    <xf numFmtId="190" fontId="6" fillId="0" borderId="0" xfId="66" applyFont="1" applyFill="1" applyBorder="1" applyAlignment="1">
      <alignment vertical="center"/>
      <protection/>
    </xf>
    <xf numFmtId="37" fontId="6" fillId="0" borderId="0" xfId="66" applyNumberFormat="1" applyFont="1" applyFill="1" applyBorder="1" applyAlignment="1">
      <alignment vertical="center"/>
      <protection/>
    </xf>
    <xf numFmtId="37" fontId="6" fillId="0" borderId="0" xfId="66" applyNumberFormat="1" applyFont="1" applyFill="1" applyBorder="1" applyAlignment="1">
      <alignment horizontal="center" vertical="center"/>
      <protection/>
    </xf>
    <xf numFmtId="37" fontId="6" fillId="0" borderId="0" xfId="65" applyNumberFormat="1" applyFont="1" applyFill="1" applyBorder="1" applyAlignment="1">
      <alignment horizontal="right" vertical="center"/>
      <protection/>
    </xf>
    <xf numFmtId="37" fontId="6" fillId="0" borderId="12" xfId="66" applyNumberFormat="1" applyFont="1" applyFill="1" applyBorder="1" applyAlignment="1">
      <alignment horizontal="center" vertical="center"/>
      <protection/>
    </xf>
    <xf numFmtId="190" fontId="6" fillId="0" borderId="0" xfId="66" applyFont="1" applyFill="1" applyAlignment="1">
      <alignment horizontal="center" vertical="center"/>
      <protection/>
    </xf>
    <xf numFmtId="190" fontId="6" fillId="0" borderId="0" xfId="66" applyFont="1" applyFill="1" applyBorder="1" applyAlignment="1">
      <alignment horizontal="center" vertical="center"/>
      <protection/>
    </xf>
    <xf numFmtId="37" fontId="6" fillId="0" borderId="0" xfId="66" applyNumberFormat="1" applyFont="1" applyFill="1" applyAlignment="1">
      <alignment horizontal="center" vertical="center"/>
      <protection/>
    </xf>
    <xf numFmtId="190" fontId="9" fillId="0" borderId="0" xfId="0" applyFont="1" applyFill="1" applyAlignment="1">
      <alignment horizontal="center" vertical="center"/>
    </xf>
    <xf numFmtId="41" fontId="6" fillId="0" borderId="0" xfId="42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190" fontId="6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top"/>
    </xf>
    <xf numFmtId="190" fontId="18" fillId="0" borderId="0" xfId="0" applyFont="1" applyFill="1" applyAlignment="1">
      <alignment horizontal="left"/>
    </xf>
    <xf numFmtId="190" fontId="4" fillId="0" borderId="0" xfId="0" applyFont="1" applyFill="1" applyAlignment="1">
      <alignment/>
    </xf>
    <xf numFmtId="37" fontId="18" fillId="0" borderId="0" xfId="0" applyNumberFormat="1" applyFont="1" applyFill="1" applyAlignment="1">
      <alignment horizontal="left"/>
    </xf>
    <xf numFmtId="19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left"/>
    </xf>
    <xf numFmtId="190" fontId="18" fillId="0" borderId="0" xfId="0" applyFont="1" applyFill="1" applyAlignment="1">
      <alignment/>
    </xf>
    <xf numFmtId="37" fontId="4" fillId="0" borderId="12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/>
    </xf>
    <xf numFmtId="190" fontId="19" fillId="0" borderId="0" xfId="0" applyFont="1" applyFill="1" applyAlignment="1">
      <alignment horizontal="center"/>
    </xf>
    <xf numFmtId="19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190" fontId="4" fillId="0" borderId="0" xfId="0" applyFont="1" applyFill="1" applyAlignment="1">
      <alignment horizontal="right"/>
    </xf>
    <xf numFmtId="190" fontId="19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/>
    </xf>
    <xf numFmtId="190" fontId="4" fillId="0" borderId="0" xfId="0" applyFont="1" applyFill="1" applyAlignment="1">
      <alignment horizontal="justify" wrapText="1"/>
    </xf>
    <xf numFmtId="190" fontId="20" fillId="0" borderId="0" xfId="0" applyFont="1" applyFill="1" applyAlignment="1">
      <alignment horizontal="center" wrapText="1"/>
    </xf>
    <xf numFmtId="190" fontId="4" fillId="0" borderId="0" xfId="0" applyFont="1" applyFill="1" applyAlignment="1">
      <alignment horizontal="center" wrapText="1"/>
    </xf>
    <xf numFmtId="41" fontId="4" fillId="0" borderId="0" xfId="0" applyNumberFormat="1" applyFont="1" applyFill="1" applyBorder="1" applyAlignment="1">
      <alignment horizontal="right"/>
    </xf>
    <xf numFmtId="190" fontId="20" fillId="0" borderId="0" xfId="0" applyNumberFormat="1" applyFont="1" applyFill="1" applyAlignment="1">
      <alignment horizontal="center" wrapText="1"/>
    </xf>
    <xf numFmtId="41" fontId="4" fillId="0" borderId="15" xfId="0" applyNumberFormat="1" applyFont="1" applyFill="1" applyBorder="1" applyAlignment="1">
      <alignment horizontal="right"/>
    </xf>
    <xf numFmtId="190" fontId="20" fillId="0" borderId="0" xfId="0" applyFont="1" applyFill="1" applyAlignment="1">
      <alignment horizontal="center"/>
    </xf>
    <xf numFmtId="41" fontId="4" fillId="0" borderId="16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7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192" fontId="20" fillId="0" borderId="0" xfId="0" applyNumberFormat="1" applyFont="1" applyFill="1" applyAlignment="1">
      <alignment horizontal="center" wrapText="1"/>
    </xf>
    <xf numFmtId="190" fontId="20" fillId="0" borderId="0" xfId="0" applyFont="1" applyFill="1" applyAlignment="1">
      <alignment wrapText="1"/>
    </xf>
    <xf numFmtId="41" fontId="4" fillId="0" borderId="13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19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0" fontId="4" fillId="0" borderId="0" xfId="0" applyFont="1" applyFill="1" applyAlignment="1">
      <alignment horizontal="justify"/>
    </xf>
    <xf numFmtId="37" fontId="4" fillId="0" borderId="0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190" fontId="20" fillId="0" borderId="0" xfId="0" applyFont="1" applyFill="1" applyBorder="1" applyAlignment="1">
      <alignment horizontal="center" wrapText="1"/>
    </xf>
    <xf numFmtId="190" fontId="4" fillId="0" borderId="0" xfId="0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>
      <alignment/>
    </xf>
    <xf numFmtId="38" fontId="4" fillId="0" borderId="19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centerContinuous"/>
    </xf>
    <xf numFmtId="190" fontId="4" fillId="0" borderId="0" xfId="0" applyFont="1" applyFill="1" applyAlignment="1">
      <alignment horizontal="centerContinuous"/>
    </xf>
    <xf numFmtId="0" fontId="4" fillId="0" borderId="12" xfId="0" applyNumberFormat="1" applyFont="1" applyFill="1" applyBorder="1" applyAlignment="1">
      <alignment horizontal="center"/>
    </xf>
    <xf numFmtId="190" fontId="18" fillId="0" borderId="0" xfId="0" applyFont="1" applyFill="1" applyAlignment="1">
      <alignment horizontal="justify" wrapText="1"/>
    </xf>
    <xf numFmtId="0" fontId="20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>
      <alignment/>
    </xf>
    <xf numFmtId="214" fontId="22" fillId="0" borderId="0" xfId="0" applyNumberFormat="1" applyFont="1" applyFill="1" applyAlignment="1">
      <alignment horizontal="right"/>
    </xf>
    <xf numFmtId="1" fontId="22" fillId="0" borderId="0" xfId="0" applyNumberFormat="1" applyFont="1" applyFill="1" applyAlignment="1">
      <alignment horizontal="center"/>
    </xf>
    <xf numFmtId="41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Border="1" applyAlignment="1">
      <alignment/>
    </xf>
    <xf numFmtId="214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/>
    </xf>
    <xf numFmtId="190" fontId="20" fillId="0" borderId="0" xfId="0" applyNumberFormat="1" applyFont="1" applyFill="1" applyBorder="1" applyAlignment="1">
      <alignment horizontal="center" wrapText="1"/>
    </xf>
    <xf numFmtId="190" fontId="4" fillId="0" borderId="0" xfId="0" applyNumberFormat="1" applyFont="1" applyFill="1" applyAlignment="1">
      <alignment/>
    </xf>
    <xf numFmtId="190" fontId="6" fillId="0" borderId="12" xfId="66" applyFont="1" applyFill="1" applyBorder="1" applyAlignment="1">
      <alignment horizontal="center" vertical="center"/>
      <protection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66" applyNumberFormat="1" applyFont="1" applyFill="1" applyAlignment="1">
      <alignment vertical="center"/>
      <protection/>
    </xf>
    <xf numFmtId="49" fontId="24" fillId="0" borderId="0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 vertical="center"/>
    </xf>
    <xf numFmtId="41" fontId="23" fillId="0" borderId="12" xfId="0" applyNumberFormat="1" applyFont="1" applyFill="1" applyBorder="1" applyAlignment="1">
      <alignment horizontal="right"/>
    </xf>
    <xf numFmtId="41" fontId="23" fillId="0" borderId="17" xfId="0" applyNumberFormat="1" applyFont="1" applyFill="1" applyBorder="1" applyAlignment="1">
      <alignment horizontal="right"/>
    </xf>
    <xf numFmtId="41" fontId="23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 vertical="center"/>
    </xf>
    <xf numFmtId="190" fontId="9" fillId="0" borderId="0" xfId="0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37" fontId="6" fillId="0" borderId="17" xfId="66" applyNumberFormat="1" applyFont="1" applyFill="1" applyBorder="1" applyAlignment="1">
      <alignment horizontal="center" vertical="center"/>
      <protection/>
    </xf>
    <xf numFmtId="190" fontId="18" fillId="0" borderId="0" xfId="66" applyFont="1" applyFill="1" applyAlignment="1">
      <alignment horizontal="left" vertical="center"/>
      <protection/>
    </xf>
    <xf numFmtId="37" fontId="24" fillId="0" borderId="0" xfId="66" applyNumberFormat="1" applyFont="1" applyFill="1" applyAlignment="1">
      <alignment vertical="center"/>
      <protection/>
    </xf>
    <xf numFmtId="16" fontId="4" fillId="0" borderId="12" xfId="0" applyNumberFormat="1" applyFont="1" applyFill="1" applyBorder="1" applyAlignment="1">
      <alignment horizontal="center"/>
    </xf>
    <xf numFmtId="190" fontId="61" fillId="35" borderId="0" xfId="0" applyFont="1" applyFill="1" applyAlignment="1">
      <alignment/>
    </xf>
    <xf numFmtId="190" fontId="61" fillId="0" borderId="0" xfId="0" applyFont="1" applyFill="1" applyAlignment="1">
      <alignment/>
    </xf>
    <xf numFmtId="190" fontId="7" fillId="0" borderId="0" xfId="66" applyFont="1" applyFill="1" applyAlignment="1">
      <alignment vertical="center"/>
      <protection/>
    </xf>
    <xf numFmtId="190" fontId="18" fillId="0" borderId="0" xfId="66" applyFont="1" applyFill="1" applyAlignment="1">
      <alignment vertical="center"/>
      <protection/>
    </xf>
    <xf numFmtId="41" fontId="6" fillId="0" borderId="17" xfId="0" applyNumberFormat="1" applyFont="1" applyFill="1" applyBorder="1" applyAlignment="1">
      <alignment horizontal="right" vertical="center"/>
    </xf>
    <xf numFmtId="190" fontId="4" fillId="0" borderId="12" xfId="0" applyFont="1" applyFill="1" applyBorder="1" applyAlignment="1">
      <alignment horizontal="center"/>
    </xf>
    <xf numFmtId="41" fontId="23" fillId="0" borderId="14" xfId="0" applyNumberFormat="1" applyFont="1" applyFill="1" applyBorder="1" applyAlignment="1">
      <alignment horizontal="right"/>
    </xf>
    <xf numFmtId="37" fontId="4" fillId="0" borderId="0" xfId="0" applyNumberFormat="1" applyFont="1" applyFill="1" applyAlignment="1" quotePrefix="1">
      <alignment horizontal="right"/>
    </xf>
    <xf numFmtId="191" fontId="4" fillId="0" borderId="0" xfId="0" applyNumberFormat="1" applyFont="1" applyFill="1" applyBorder="1" applyAlignment="1">
      <alignment horizontal="right"/>
    </xf>
    <xf numFmtId="191" fontId="4" fillId="0" borderId="17" xfId="0" applyNumberFormat="1" applyFont="1" applyFill="1" applyBorder="1" applyAlignment="1">
      <alignment horizontal="right"/>
    </xf>
    <xf numFmtId="191" fontId="4" fillId="0" borderId="12" xfId="0" applyNumberFormat="1" applyFont="1" applyFill="1" applyBorder="1" applyAlignment="1">
      <alignment horizontal="right"/>
    </xf>
    <xf numFmtId="191" fontId="4" fillId="0" borderId="14" xfId="0" applyNumberFormat="1" applyFont="1" applyFill="1" applyBorder="1" applyAlignment="1">
      <alignment horizontal="right"/>
    </xf>
    <xf numFmtId="191" fontId="4" fillId="0" borderId="18" xfId="0" applyNumberFormat="1" applyFont="1" applyFill="1" applyBorder="1" applyAlignment="1">
      <alignment horizontal="right"/>
    </xf>
    <xf numFmtId="43" fontId="4" fillId="0" borderId="18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1" fontId="4" fillId="0" borderId="18" xfId="42" applyNumberFormat="1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39" fontId="4" fillId="0" borderId="18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190" fontId="61" fillId="0" borderId="0" xfId="0" applyFont="1" applyFill="1" applyBorder="1" applyAlignment="1">
      <alignment/>
    </xf>
    <xf numFmtId="41" fontId="4" fillId="0" borderId="0" xfId="42" applyNumberFormat="1" applyFont="1" applyFill="1" applyAlignment="1">
      <alignment horizontal="right"/>
    </xf>
    <xf numFmtId="190" fontId="24" fillId="0" borderId="0" xfId="0" applyFont="1" applyFill="1" applyAlignment="1">
      <alignment/>
    </xf>
    <xf numFmtId="190" fontId="24" fillId="0" borderId="0" xfId="0" applyFont="1" applyFill="1" applyBorder="1" applyAlignment="1">
      <alignment/>
    </xf>
    <xf numFmtId="49" fontId="24" fillId="0" borderId="0" xfId="0" applyNumberFormat="1" applyFont="1" applyFill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/>
    </xf>
    <xf numFmtId="37" fontId="6" fillId="0" borderId="12" xfId="66" applyNumberFormat="1" applyFont="1" applyFill="1" applyBorder="1" applyAlignment="1">
      <alignment horizontal="center" vertical="center"/>
      <protection/>
    </xf>
    <xf numFmtId="37" fontId="6" fillId="0" borderId="17" xfId="66" applyNumberFormat="1" applyFont="1" applyFill="1" applyBorder="1" applyAlignment="1">
      <alignment horizontal="center" vertical="center"/>
      <protection/>
    </xf>
    <xf numFmtId="190" fontId="24" fillId="0" borderId="0" xfId="66" applyFont="1" applyFill="1" applyAlignment="1" quotePrefix="1">
      <alignment horizontal="right" vertical="center"/>
      <protection/>
    </xf>
    <xf numFmtId="190" fontId="10" fillId="34" borderId="0" xfId="66" applyFont="1" applyFill="1" applyAlignment="1">
      <alignment horizontal="center" vertical="top"/>
      <protection/>
    </xf>
    <xf numFmtId="190" fontId="10" fillId="34" borderId="12" xfId="66" applyFont="1" applyFill="1" applyBorder="1" applyAlignment="1">
      <alignment horizontal="center" vertical="top"/>
      <protection/>
    </xf>
    <xf numFmtId="190" fontId="10" fillId="34" borderId="17" xfId="66" applyFont="1" applyFill="1" applyBorder="1" applyAlignment="1">
      <alignment horizontal="center" vertical="top"/>
      <protection/>
    </xf>
    <xf numFmtId="190" fontId="10" fillId="34" borderId="0" xfId="66" applyFont="1" applyFill="1" applyAlignment="1" quotePrefix="1">
      <alignment horizontal="center" vertical="top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3" xfId="64"/>
    <cellStyle name="Normal_CE-Thai" xfId="65"/>
    <cellStyle name="Normal_conso-Samitivej03-Accounts-A3112t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sites\Report\Audited%20Financial%20statement%20report\Conso\2012\Q2'12\BGH%20Q2'12\Q2'12%20BGH%20Conso\Q2'12%20BGH%20Cashflo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CL &amp; Paolo FS"/>
      <sheetName val="Conso BS"/>
      <sheetName val="CF-Conso"/>
      <sheetName val="Com BS"/>
      <sheetName val="CF-Com"/>
      <sheetName val="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65"/>
  <sheetViews>
    <sheetView showGridLines="0" tabSelected="1" view="pageBreakPreview" zoomScaleNormal="85" zoomScaleSheetLayoutView="100" zoomScalePageLayoutView="0" workbookViewId="0" topLeftCell="A442">
      <pane xSplit="5" topLeftCell="F1" activePane="topRight" state="frozen"/>
      <selection pane="topLeft" activeCell="A428" sqref="A428"/>
      <selection pane="topRight" activeCell="M135" sqref="M135"/>
    </sheetView>
  </sheetViews>
  <sheetFormatPr defaultColWidth="9.140625" defaultRowHeight="21" customHeight="1"/>
  <cols>
    <col min="1" max="1" width="2.00390625" style="74" customWidth="1"/>
    <col min="2" max="3" width="2.7109375" style="74" customWidth="1"/>
    <col min="4" max="4" width="53.140625" style="74" customWidth="1"/>
    <col min="5" max="5" width="9.57421875" style="76" customWidth="1"/>
    <col min="6" max="6" width="0.9921875" style="76" customWidth="1"/>
    <col min="7" max="7" width="14.00390625" style="77" customWidth="1"/>
    <col min="8" max="8" width="0.9921875" style="81" customWidth="1"/>
    <col min="9" max="9" width="14.00390625" style="81" customWidth="1"/>
    <col min="10" max="10" width="0.9921875" style="81" customWidth="1"/>
    <col min="11" max="11" width="14.00390625" style="81" customWidth="1"/>
    <col min="12" max="12" width="0.9921875" style="81" customWidth="1"/>
    <col min="13" max="13" width="14.00390625" style="81" customWidth="1"/>
    <col min="14" max="14" width="0.85546875" style="74" customWidth="1"/>
    <col min="15" max="15" width="42.00390625" style="74" customWidth="1"/>
    <col min="16" max="16" width="9.140625" style="74" customWidth="1"/>
    <col min="17" max="17" width="12.28125" style="74" customWidth="1"/>
    <col min="18" max="18" width="9.421875" style="74" bestFit="1" customWidth="1"/>
    <col min="19" max="16384" width="9.140625" style="74" customWidth="1"/>
  </cols>
  <sheetData>
    <row r="1" spans="1:13" ht="21" customHeight="1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1" customHeight="1">
      <c r="A2" s="73" t="s">
        <v>162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1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5"/>
      <c r="M3" s="75"/>
    </row>
    <row r="4" spans="1:15" ht="21" customHeight="1">
      <c r="A4" s="76"/>
      <c r="B4" s="76"/>
      <c r="C4" s="76"/>
      <c r="D4" s="76"/>
      <c r="H4" s="77"/>
      <c r="I4" s="77"/>
      <c r="J4" s="77"/>
      <c r="K4" s="77"/>
      <c r="L4" s="78"/>
      <c r="M4" s="161" t="s">
        <v>240</v>
      </c>
      <c r="O4" s="154"/>
    </row>
    <row r="5" spans="7:13" s="79" customFormat="1" ht="21" customHeight="1">
      <c r="G5" s="80"/>
      <c r="H5" s="80" t="s">
        <v>34</v>
      </c>
      <c r="I5" s="80"/>
      <c r="J5" s="81"/>
      <c r="K5" s="80"/>
      <c r="L5" s="80" t="s">
        <v>109</v>
      </c>
      <c r="M5" s="80"/>
    </row>
    <row r="6" spans="7:13" s="79" customFormat="1" ht="21" customHeight="1">
      <c r="G6" s="85" t="s">
        <v>233</v>
      </c>
      <c r="H6" s="85"/>
      <c r="I6" s="85" t="s">
        <v>233</v>
      </c>
      <c r="J6" s="88"/>
      <c r="K6" s="85" t="s">
        <v>233</v>
      </c>
      <c r="L6" s="85"/>
      <c r="M6" s="85" t="s">
        <v>233</v>
      </c>
    </row>
    <row r="7" spans="5:13" ht="21" customHeight="1">
      <c r="E7" s="82" t="s">
        <v>27</v>
      </c>
      <c r="F7" s="74"/>
      <c r="G7" s="153" t="s">
        <v>273</v>
      </c>
      <c r="H7" s="83"/>
      <c r="I7" s="159" t="s">
        <v>234</v>
      </c>
      <c r="J7" s="85"/>
      <c r="K7" s="153" t="s">
        <v>273</v>
      </c>
      <c r="L7" s="83"/>
      <c r="M7" s="159" t="s">
        <v>234</v>
      </c>
    </row>
    <row r="8" spans="5:13" ht="21" customHeight="1">
      <c r="E8" s="82"/>
      <c r="F8" s="74"/>
      <c r="G8" s="83" t="s">
        <v>235</v>
      </c>
      <c r="H8" s="86"/>
      <c r="I8" s="83" t="s">
        <v>236</v>
      </c>
      <c r="J8" s="87"/>
      <c r="K8" s="83" t="s">
        <v>235</v>
      </c>
      <c r="L8" s="86"/>
      <c r="M8" s="83" t="s">
        <v>236</v>
      </c>
    </row>
    <row r="9" spans="1:13" ht="21" customHeight="1">
      <c r="A9" s="73"/>
      <c r="E9" s="83"/>
      <c r="F9" s="83"/>
      <c r="G9" s="83" t="s">
        <v>237</v>
      </c>
      <c r="H9" s="86"/>
      <c r="I9" s="83"/>
      <c r="J9" s="87"/>
      <c r="K9" s="83" t="s">
        <v>237</v>
      </c>
      <c r="L9" s="86"/>
      <c r="M9" s="83"/>
    </row>
    <row r="10" spans="1:13" ht="21" customHeight="1">
      <c r="A10" s="73" t="s">
        <v>0</v>
      </c>
      <c r="E10" s="83"/>
      <c r="F10" s="83"/>
      <c r="G10" s="85"/>
      <c r="I10" s="88"/>
      <c r="J10" s="85"/>
      <c r="K10" s="85"/>
      <c r="L10" s="77"/>
      <c r="M10" s="88"/>
    </row>
    <row r="11" ht="21" customHeight="1">
      <c r="A11" s="79" t="s">
        <v>1</v>
      </c>
    </row>
    <row r="12" spans="1:13" ht="21" customHeight="1">
      <c r="A12" s="74" t="s">
        <v>44</v>
      </c>
      <c r="D12" s="89"/>
      <c r="E12" s="90"/>
      <c r="F12" s="91"/>
      <c r="G12" s="92">
        <v>3612172</v>
      </c>
      <c r="H12" s="92"/>
      <c r="I12" s="92">
        <v>3875733</v>
      </c>
      <c r="J12" s="92"/>
      <c r="K12" s="92">
        <v>628929</v>
      </c>
      <c r="L12" s="92"/>
      <c r="M12" s="92">
        <v>1520307</v>
      </c>
    </row>
    <row r="13" spans="1:13" ht="21" customHeight="1">
      <c r="A13" s="74" t="s">
        <v>192</v>
      </c>
      <c r="D13" s="89"/>
      <c r="E13" s="93"/>
      <c r="F13" s="91"/>
      <c r="G13" s="92">
        <v>271823</v>
      </c>
      <c r="H13" s="92"/>
      <c r="I13" s="92">
        <v>464366</v>
      </c>
      <c r="J13" s="92"/>
      <c r="K13" s="92">
        <v>10</v>
      </c>
      <c r="L13" s="92"/>
      <c r="M13" s="92">
        <v>10</v>
      </c>
    </row>
    <row r="14" spans="1:13" ht="21" customHeight="1">
      <c r="A14" s="74" t="s">
        <v>224</v>
      </c>
      <c r="D14" s="89"/>
      <c r="E14" s="90" t="s">
        <v>247</v>
      </c>
      <c r="F14" s="91"/>
      <c r="G14" s="92">
        <v>3710121</v>
      </c>
      <c r="H14" s="92"/>
      <c r="I14" s="92">
        <v>3377112</v>
      </c>
      <c r="J14" s="92"/>
      <c r="K14" s="92">
        <v>998823</v>
      </c>
      <c r="L14" s="92"/>
      <c r="M14" s="92">
        <v>829290</v>
      </c>
    </row>
    <row r="15" spans="1:13" ht="21" customHeight="1">
      <c r="A15" s="74" t="s">
        <v>252</v>
      </c>
      <c r="D15" s="89"/>
      <c r="E15" s="90">
        <v>5</v>
      </c>
      <c r="F15" s="91"/>
      <c r="G15" s="92">
        <v>3639</v>
      </c>
      <c r="H15" s="92"/>
      <c r="I15" s="92">
        <v>0</v>
      </c>
      <c r="J15" s="92"/>
      <c r="K15" s="92">
        <v>0</v>
      </c>
      <c r="L15" s="92"/>
      <c r="M15" s="92">
        <v>0</v>
      </c>
    </row>
    <row r="16" spans="1:13" ht="21" customHeight="1">
      <c r="A16" s="74" t="s">
        <v>77</v>
      </c>
      <c r="D16" s="89"/>
      <c r="E16" s="90">
        <v>5</v>
      </c>
      <c r="F16" s="91"/>
      <c r="G16" s="92">
        <v>0</v>
      </c>
      <c r="H16" s="92"/>
      <c r="I16" s="92">
        <v>0</v>
      </c>
      <c r="J16" s="92"/>
      <c r="K16" s="92">
        <v>185497</v>
      </c>
      <c r="L16" s="92"/>
      <c r="M16" s="92">
        <v>307097</v>
      </c>
    </row>
    <row r="17" spans="1:13" ht="21" customHeight="1">
      <c r="A17" s="74" t="s">
        <v>45</v>
      </c>
      <c r="D17" s="89"/>
      <c r="E17" s="90"/>
      <c r="F17" s="91"/>
      <c r="G17" s="92">
        <v>608736</v>
      </c>
      <c r="H17" s="92"/>
      <c r="I17" s="92">
        <v>1037727</v>
      </c>
      <c r="J17" s="92"/>
      <c r="K17" s="92">
        <v>86837</v>
      </c>
      <c r="L17" s="92"/>
      <c r="M17" s="92">
        <v>230927</v>
      </c>
    </row>
    <row r="18" spans="1:13" ht="21" customHeight="1">
      <c r="A18" s="74" t="s">
        <v>66</v>
      </c>
      <c r="D18" s="89"/>
      <c r="E18" s="90"/>
      <c r="F18" s="91"/>
      <c r="G18" s="97">
        <v>179731</v>
      </c>
      <c r="H18" s="92"/>
      <c r="I18" s="97">
        <v>121793</v>
      </c>
      <c r="J18" s="92"/>
      <c r="K18" s="97">
        <v>33629</v>
      </c>
      <c r="L18" s="92"/>
      <c r="M18" s="97">
        <v>14872</v>
      </c>
    </row>
    <row r="19" spans="1:13" ht="21" customHeight="1">
      <c r="A19" s="79" t="s">
        <v>2</v>
      </c>
      <c r="E19" s="95"/>
      <c r="G19" s="98">
        <f>SUM(G12:G18)</f>
        <v>8386222</v>
      </c>
      <c r="H19" s="99"/>
      <c r="I19" s="98">
        <f>SUM(I12:I18)</f>
        <v>8876731</v>
      </c>
      <c r="J19" s="99"/>
      <c r="K19" s="98">
        <f>SUM(K12:K18)</f>
        <v>1933725</v>
      </c>
      <c r="L19" s="99"/>
      <c r="M19" s="98">
        <f>SUM(M12:M18)</f>
        <v>2902503</v>
      </c>
    </row>
    <row r="20" spans="1:13" ht="21" customHeight="1">
      <c r="A20" s="79" t="s">
        <v>18</v>
      </c>
      <c r="E20" s="95"/>
      <c r="G20" s="99"/>
      <c r="H20" s="99"/>
      <c r="I20" s="99"/>
      <c r="J20" s="99"/>
      <c r="K20" s="99"/>
      <c r="L20" s="99"/>
      <c r="M20" s="99"/>
    </row>
    <row r="21" spans="1:13" ht="21" customHeight="1">
      <c r="A21" s="74" t="s">
        <v>194</v>
      </c>
      <c r="E21" s="95"/>
      <c r="G21" s="99">
        <v>50000</v>
      </c>
      <c r="H21" s="99"/>
      <c r="I21" s="99">
        <v>50000</v>
      </c>
      <c r="J21" s="99"/>
      <c r="K21" s="92">
        <v>0</v>
      </c>
      <c r="L21" s="99"/>
      <c r="M21" s="99">
        <v>0</v>
      </c>
    </row>
    <row r="22" spans="1:13" ht="21" customHeight="1">
      <c r="A22" s="74" t="s">
        <v>195</v>
      </c>
      <c r="E22" s="95"/>
      <c r="G22" s="99">
        <v>24460</v>
      </c>
      <c r="H22" s="99"/>
      <c r="I22" s="99">
        <v>24686</v>
      </c>
      <c r="J22" s="99"/>
      <c r="K22" s="92">
        <v>0</v>
      </c>
      <c r="L22" s="99"/>
      <c r="M22" s="92">
        <v>0</v>
      </c>
    </row>
    <row r="23" spans="1:13" ht="21" customHeight="1">
      <c r="A23" s="74" t="s">
        <v>121</v>
      </c>
      <c r="B23" s="89"/>
      <c r="C23" s="89"/>
      <c r="E23" s="90">
        <v>6</v>
      </c>
      <c r="F23" s="91"/>
      <c r="G23" s="92">
        <v>12302487</v>
      </c>
      <c r="H23" s="92"/>
      <c r="I23" s="99">
        <v>2815614</v>
      </c>
      <c r="J23" s="92"/>
      <c r="K23" s="92">
        <v>9188934</v>
      </c>
      <c r="L23" s="92"/>
      <c r="M23" s="92">
        <v>1735973</v>
      </c>
    </row>
    <row r="24" spans="1:13" ht="21" customHeight="1">
      <c r="A24" s="74" t="s">
        <v>226</v>
      </c>
      <c r="B24" s="89"/>
      <c r="C24" s="89"/>
      <c r="E24" s="90">
        <v>7</v>
      </c>
      <c r="F24" s="91"/>
      <c r="G24" s="92">
        <v>0</v>
      </c>
      <c r="H24" s="92"/>
      <c r="I24" s="92">
        <v>0</v>
      </c>
      <c r="J24" s="92"/>
      <c r="K24" s="92">
        <v>24794413</v>
      </c>
      <c r="L24" s="92"/>
      <c r="M24" s="92">
        <v>23925320</v>
      </c>
    </row>
    <row r="25" spans="1:13" ht="21" customHeight="1">
      <c r="A25" s="74" t="s">
        <v>227</v>
      </c>
      <c r="B25" s="89"/>
      <c r="C25" s="89"/>
      <c r="E25" s="90">
        <v>8</v>
      </c>
      <c r="F25" s="91"/>
      <c r="G25" s="99">
        <v>512522</v>
      </c>
      <c r="H25" s="92"/>
      <c r="I25" s="99">
        <v>5049423</v>
      </c>
      <c r="J25" s="92"/>
      <c r="K25" s="92">
        <v>339199</v>
      </c>
      <c r="L25" s="92"/>
      <c r="M25" s="92">
        <v>4876100</v>
      </c>
    </row>
    <row r="26" spans="1:13" ht="21" customHeight="1">
      <c r="A26" s="74" t="s">
        <v>61</v>
      </c>
      <c r="B26" s="89"/>
      <c r="C26" s="89"/>
      <c r="E26" s="90">
        <v>5</v>
      </c>
      <c r="F26" s="91"/>
      <c r="G26" s="99">
        <v>0</v>
      </c>
      <c r="H26" s="92"/>
      <c r="I26" s="99">
        <v>0</v>
      </c>
      <c r="J26" s="92"/>
      <c r="K26" s="92">
        <v>5580195</v>
      </c>
      <c r="L26" s="92"/>
      <c r="M26" s="92">
        <v>1665538</v>
      </c>
    </row>
    <row r="27" spans="1:13" ht="21" customHeight="1">
      <c r="A27" s="74" t="s">
        <v>163</v>
      </c>
      <c r="E27" s="90"/>
      <c r="F27" s="91"/>
      <c r="G27" s="99">
        <v>203584</v>
      </c>
      <c r="H27" s="92"/>
      <c r="I27" s="99">
        <v>190226</v>
      </c>
      <c r="J27" s="92"/>
      <c r="K27" s="92">
        <v>439174</v>
      </c>
      <c r="L27" s="92"/>
      <c r="M27" s="92">
        <v>425816</v>
      </c>
    </row>
    <row r="28" spans="1:13" ht="21" customHeight="1">
      <c r="A28" s="74" t="s">
        <v>228</v>
      </c>
      <c r="B28" s="89"/>
      <c r="C28" s="89"/>
      <c r="E28" s="90">
        <v>9</v>
      </c>
      <c r="F28" s="91"/>
      <c r="G28" s="99">
        <v>31095781</v>
      </c>
      <c r="H28" s="92"/>
      <c r="I28" s="99">
        <v>29430071</v>
      </c>
      <c r="J28" s="92"/>
      <c r="K28" s="92">
        <v>5486446</v>
      </c>
      <c r="L28" s="92"/>
      <c r="M28" s="92">
        <v>4978104</v>
      </c>
    </row>
    <row r="29" spans="1:13" ht="21" customHeight="1">
      <c r="A29" s="74" t="s">
        <v>158</v>
      </c>
      <c r="B29" s="89"/>
      <c r="C29" s="89"/>
      <c r="E29" s="90"/>
      <c r="F29" s="91"/>
      <c r="G29" s="99">
        <v>511203</v>
      </c>
      <c r="H29" s="92"/>
      <c r="I29" s="99">
        <v>511203</v>
      </c>
      <c r="J29" s="92"/>
      <c r="K29" s="92">
        <v>510876</v>
      </c>
      <c r="L29" s="92"/>
      <c r="M29" s="92">
        <v>510876</v>
      </c>
    </row>
    <row r="30" spans="1:13" ht="21" customHeight="1">
      <c r="A30" s="74" t="s">
        <v>124</v>
      </c>
      <c r="C30" s="89"/>
      <c r="E30" s="100"/>
      <c r="F30" s="91"/>
      <c r="G30" s="99">
        <v>10609369</v>
      </c>
      <c r="H30" s="92"/>
      <c r="I30" s="99">
        <v>10609369</v>
      </c>
      <c r="J30" s="92"/>
      <c r="K30" s="92">
        <v>0</v>
      </c>
      <c r="L30" s="92"/>
      <c r="M30" s="92">
        <v>0</v>
      </c>
    </row>
    <row r="31" spans="1:13" ht="21" customHeight="1">
      <c r="A31" s="74" t="s">
        <v>229</v>
      </c>
      <c r="B31" s="89"/>
      <c r="C31" s="89"/>
      <c r="E31" s="90"/>
      <c r="F31" s="91"/>
      <c r="G31" s="99">
        <v>499191</v>
      </c>
      <c r="H31" s="92"/>
      <c r="I31" s="99">
        <v>482139</v>
      </c>
      <c r="J31" s="92"/>
      <c r="K31" s="92">
        <v>103656</v>
      </c>
      <c r="L31" s="92"/>
      <c r="M31" s="92">
        <v>72988</v>
      </c>
    </row>
    <row r="32" spans="1:13" ht="21" customHeight="1">
      <c r="A32" s="74" t="s">
        <v>230</v>
      </c>
      <c r="B32" s="89"/>
      <c r="C32" s="89"/>
      <c r="E32" s="90"/>
      <c r="F32" s="91"/>
      <c r="G32" s="92"/>
      <c r="H32" s="92"/>
      <c r="I32" s="92"/>
      <c r="J32" s="92"/>
      <c r="K32" s="92"/>
      <c r="L32" s="92"/>
      <c r="M32" s="92"/>
    </row>
    <row r="33" spans="2:13" ht="21" customHeight="1">
      <c r="B33" s="74" t="s">
        <v>231</v>
      </c>
      <c r="C33" s="89"/>
      <c r="E33" s="90"/>
      <c r="F33" s="101"/>
      <c r="G33" s="99">
        <v>559898</v>
      </c>
      <c r="H33" s="92"/>
      <c r="I33" s="99">
        <f>557137+10000</f>
        <v>567137</v>
      </c>
      <c r="J33" s="92"/>
      <c r="K33" s="92">
        <v>102691</v>
      </c>
      <c r="L33" s="92"/>
      <c r="M33" s="92">
        <v>106061</v>
      </c>
    </row>
    <row r="34" spans="2:13" ht="21" customHeight="1">
      <c r="B34" s="74" t="s">
        <v>125</v>
      </c>
      <c r="C34" s="89"/>
      <c r="E34" s="90"/>
      <c r="F34" s="91"/>
      <c r="G34" s="92">
        <v>193804</v>
      </c>
      <c r="H34" s="92"/>
      <c r="I34" s="92">
        <v>185333</v>
      </c>
      <c r="J34" s="92"/>
      <c r="K34" s="92">
        <v>15050</v>
      </c>
      <c r="L34" s="92"/>
      <c r="M34" s="92">
        <v>14456</v>
      </c>
    </row>
    <row r="35" spans="1:13" ht="21" customHeight="1">
      <c r="A35" s="79" t="s">
        <v>19</v>
      </c>
      <c r="G35" s="102">
        <f>SUM(G20:G34)</f>
        <v>56562299</v>
      </c>
      <c r="H35" s="99"/>
      <c r="I35" s="102">
        <f>SUM(I20:I34)</f>
        <v>49915201</v>
      </c>
      <c r="J35" s="92"/>
      <c r="K35" s="102">
        <f>SUM(K20:K34)</f>
        <v>46560634</v>
      </c>
      <c r="L35" s="99"/>
      <c r="M35" s="102">
        <f>SUM(M20:M34)</f>
        <v>38311232</v>
      </c>
    </row>
    <row r="36" spans="1:13" ht="21" customHeight="1" thickBot="1">
      <c r="A36" s="79" t="s">
        <v>3</v>
      </c>
      <c r="G36" s="103">
        <f>SUM(G19+G35)</f>
        <v>64948521</v>
      </c>
      <c r="H36" s="99"/>
      <c r="I36" s="103">
        <f>SUM(I19+I35)</f>
        <v>58791932</v>
      </c>
      <c r="J36" s="92"/>
      <c r="K36" s="103">
        <f>SUM(K19+K35)</f>
        <v>48494359</v>
      </c>
      <c r="L36" s="99"/>
      <c r="M36" s="103">
        <f>SUM(M19+M35)</f>
        <v>41213735</v>
      </c>
    </row>
    <row r="37" spans="7:13" ht="21" customHeight="1" thickTop="1">
      <c r="G37" s="88"/>
      <c r="I37" s="88"/>
      <c r="J37" s="88"/>
      <c r="K37" s="88"/>
      <c r="M37" s="88"/>
    </row>
    <row r="38" spans="1:13" ht="21" customHeight="1">
      <c r="A38" s="74" t="s">
        <v>42</v>
      </c>
      <c r="G38" s="88"/>
      <c r="I38" s="88"/>
      <c r="J38" s="88"/>
      <c r="K38" s="88"/>
      <c r="M38" s="88"/>
    </row>
    <row r="39" spans="7:13" ht="21" customHeight="1">
      <c r="G39" s="88"/>
      <c r="I39" s="88"/>
      <c r="J39" s="88"/>
      <c r="K39" s="88"/>
      <c r="M39" s="88"/>
    </row>
    <row r="40" spans="7:13" ht="21" customHeight="1">
      <c r="G40" s="88"/>
      <c r="I40" s="88"/>
      <c r="J40" s="88"/>
      <c r="K40" s="88"/>
      <c r="M40" s="88"/>
    </row>
    <row r="41" spans="7:13" ht="21" customHeight="1">
      <c r="G41" s="88"/>
      <c r="I41" s="88"/>
      <c r="J41" s="88"/>
      <c r="K41" s="88"/>
      <c r="M41" s="88"/>
    </row>
    <row r="42" spans="7:13" ht="21" customHeight="1">
      <c r="G42" s="88"/>
      <c r="I42" s="88"/>
      <c r="J42" s="88"/>
      <c r="K42" s="88"/>
      <c r="M42" s="88"/>
    </row>
    <row r="43" spans="7:13" ht="21" customHeight="1">
      <c r="G43" s="88"/>
      <c r="I43" s="88"/>
      <c r="J43" s="88"/>
      <c r="K43" s="88"/>
      <c r="M43" s="88"/>
    </row>
    <row r="44" spans="7:13" ht="21" customHeight="1">
      <c r="G44" s="88"/>
      <c r="I44" s="88"/>
      <c r="J44" s="88"/>
      <c r="K44" s="88"/>
      <c r="M44" s="88"/>
    </row>
    <row r="45" spans="7:13" ht="21" customHeight="1">
      <c r="G45" s="88"/>
      <c r="I45" s="88"/>
      <c r="J45" s="88"/>
      <c r="K45" s="88"/>
      <c r="M45" s="88"/>
    </row>
    <row r="46" spans="7:13" ht="21" customHeight="1">
      <c r="G46" s="88"/>
      <c r="I46" s="88"/>
      <c r="J46" s="88"/>
      <c r="K46" s="88"/>
      <c r="M46" s="88"/>
    </row>
    <row r="47" spans="7:13" ht="21" customHeight="1">
      <c r="G47" s="88"/>
      <c r="I47" s="88"/>
      <c r="J47" s="88"/>
      <c r="K47" s="88"/>
      <c r="M47" s="88"/>
    </row>
    <row r="48" spans="7:13" ht="21" customHeight="1">
      <c r="G48" s="88"/>
      <c r="I48" s="88"/>
      <c r="J48" s="88"/>
      <c r="K48" s="88"/>
      <c r="M48" s="88"/>
    </row>
    <row r="49" spans="7:13" ht="21" customHeight="1">
      <c r="G49" s="88"/>
      <c r="I49" s="88"/>
      <c r="J49" s="88"/>
      <c r="K49" s="88"/>
      <c r="M49" s="88"/>
    </row>
    <row r="50" spans="7:13" ht="21" customHeight="1">
      <c r="G50" s="88"/>
      <c r="I50" s="88"/>
      <c r="J50" s="88"/>
      <c r="K50" s="88"/>
      <c r="M50" s="88"/>
    </row>
    <row r="51" spans="1:13" s="177" customFormat="1" ht="21" customHeight="1">
      <c r="A51" s="139"/>
      <c r="B51" s="139"/>
      <c r="C51" s="139"/>
      <c r="D51" s="176"/>
      <c r="E51" s="139"/>
      <c r="F51" s="139"/>
      <c r="G51" s="139"/>
      <c r="H51" s="139"/>
      <c r="I51" s="139"/>
      <c r="J51" s="139"/>
      <c r="K51" s="139"/>
      <c r="L51" s="139"/>
      <c r="M51" s="139" t="s">
        <v>147</v>
      </c>
    </row>
    <row r="52" spans="1:13" ht="21" customHeight="1">
      <c r="A52" s="73" t="s">
        <v>43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21" customHeight="1">
      <c r="A53" s="73" t="s">
        <v>164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21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5"/>
      <c r="M54" s="75"/>
    </row>
    <row r="55" spans="1:13" ht="21" customHeight="1">
      <c r="A55" s="76"/>
      <c r="B55" s="76"/>
      <c r="C55" s="76"/>
      <c r="D55" s="76"/>
      <c r="H55" s="77"/>
      <c r="I55" s="77"/>
      <c r="J55" s="77"/>
      <c r="K55" s="77"/>
      <c r="L55" s="78"/>
      <c r="M55" s="161" t="s">
        <v>240</v>
      </c>
    </row>
    <row r="56" spans="7:13" s="79" customFormat="1" ht="21" customHeight="1">
      <c r="G56" s="80"/>
      <c r="H56" s="80" t="s">
        <v>34</v>
      </c>
      <c r="I56" s="80"/>
      <c r="J56" s="81"/>
      <c r="K56" s="80"/>
      <c r="L56" s="80" t="s">
        <v>109</v>
      </c>
      <c r="M56" s="80"/>
    </row>
    <row r="57" spans="7:13" s="79" customFormat="1" ht="21" customHeight="1">
      <c r="G57" s="85" t="s">
        <v>233</v>
      </c>
      <c r="H57" s="85"/>
      <c r="I57" s="85" t="s">
        <v>233</v>
      </c>
      <c r="J57" s="88"/>
      <c r="K57" s="85" t="s">
        <v>233</v>
      </c>
      <c r="L57" s="85"/>
      <c r="M57" s="85" t="s">
        <v>233</v>
      </c>
    </row>
    <row r="58" spans="5:13" ht="21" customHeight="1">
      <c r="E58" s="82" t="s">
        <v>27</v>
      </c>
      <c r="F58" s="74"/>
      <c r="G58" s="153" t="s">
        <v>273</v>
      </c>
      <c r="H58" s="83"/>
      <c r="I58" s="159" t="s">
        <v>234</v>
      </c>
      <c r="J58" s="85"/>
      <c r="K58" s="153" t="s">
        <v>273</v>
      </c>
      <c r="L58" s="83"/>
      <c r="M58" s="159" t="s">
        <v>234</v>
      </c>
    </row>
    <row r="59" spans="5:13" ht="21" customHeight="1">
      <c r="E59" s="82"/>
      <c r="F59" s="74"/>
      <c r="G59" s="83" t="s">
        <v>235</v>
      </c>
      <c r="H59" s="86"/>
      <c r="I59" s="83" t="s">
        <v>236</v>
      </c>
      <c r="J59" s="87"/>
      <c r="K59" s="83" t="s">
        <v>235</v>
      </c>
      <c r="L59" s="86"/>
      <c r="M59" s="83" t="s">
        <v>236</v>
      </c>
    </row>
    <row r="60" spans="5:13" ht="21" customHeight="1">
      <c r="E60" s="82"/>
      <c r="F60" s="74"/>
      <c r="G60" s="83" t="s">
        <v>237</v>
      </c>
      <c r="H60" s="86"/>
      <c r="I60" s="83"/>
      <c r="J60" s="87"/>
      <c r="K60" s="83" t="s">
        <v>237</v>
      </c>
      <c r="L60" s="86"/>
      <c r="M60" s="83"/>
    </row>
    <row r="61" spans="1:13" ht="21" customHeight="1">
      <c r="A61" s="73" t="s">
        <v>4</v>
      </c>
      <c r="B61" s="104"/>
      <c r="C61" s="104"/>
      <c r="E61" s="95"/>
      <c r="H61" s="78"/>
      <c r="I61" s="78"/>
      <c r="J61" s="78"/>
      <c r="K61" s="78"/>
      <c r="L61" s="78"/>
      <c r="M61" s="78"/>
    </row>
    <row r="62" spans="1:5" ht="21" customHeight="1">
      <c r="A62" s="79" t="s">
        <v>5</v>
      </c>
      <c r="E62" s="95"/>
    </row>
    <row r="63" spans="1:13" ht="21" customHeight="1">
      <c r="A63" s="74" t="s">
        <v>97</v>
      </c>
      <c r="C63" s="89"/>
      <c r="D63" s="89"/>
      <c r="E63" s="90">
        <v>5</v>
      </c>
      <c r="F63" s="91"/>
      <c r="G63" s="92">
        <v>0</v>
      </c>
      <c r="H63" s="92"/>
      <c r="I63" s="92">
        <v>0</v>
      </c>
      <c r="J63" s="92"/>
      <c r="K63" s="92">
        <v>1940147</v>
      </c>
      <c r="L63" s="92"/>
      <c r="M63" s="92">
        <v>1627946</v>
      </c>
    </row>
    <row r="64" spans="1:13" ht="21" customHeight="1">
      <c r="A64" s="74" t="s">
        <v>232</v>
      </c>
      <c r="C64" s="89"/>
      <c r="D64" s="89"/>
      <c r="E64" s="100">
        <v>11.1</v>
      </c>
      <c r="F64" s="91"/>
      <c r="G64" s="92">
        <v>4838503</v>
      </c>
      <c r="H64" s="92"/>
      <c r="I64" s="92">
        <v>231170</v>
      </c>
      <c r="J64" s="92"/>
      <c r="K64" s="92">
        <v>4800000</v>
      </c>
      <c r="L64" s="92"/>
      <c r="M64" s="92">
        <v>0</v>
      </c>
    </row>
    <row r="65" spans="1:13" ht="21" customHeight="1">
      <c r="A65" s="74" t="s">
        <v>225</v>
      </c>
      <c r="C65" s="89"/>
      <c r="D65" s="89"/>
      <c r="E65" s="90" t="s">
        <v>248</v>
      </c>
      <c r="F65" s="91"/>
      <c r="G65" s="92">
        <v>3047188</v>
      </c>
      <c r="H65" s="92"/>
      <c r="I65" s="92">
        <v>3391191</v>
      </c>
      <c r="J65" s="92"/>
      <c r="K65" s="92">
        <v>938429</v>
      </c>
      <c r="L65" s="92"/>
      <c r="M65" s="92">
        <v>942752</v>
      </c>
    </row>
    <row r="66" spans="1:13" ht="21" customHeight="1">
      <c r="A66" s="74" t="s">
        <v>153</v>
      </c>
      <c r="C66" s="89"/>
      <c r="D66" s="89"/>
      <c r="E66" s="74"/>
      <c r="F66" s="74"/>
      <c r="G66" s="74"/>
      <c r="H66" s="74"/>
      <c r="I66" s="74"/>
      <c r="J66" s="74"/>
      <c r="K66" s="74"/>
      <c r="L66" s="74"/>
      <c r="M66" s="74"/>
    </row>
    <row r="67" spans="1:13" ht="21" customHeight="1">
      <c r="A67" s="74" t="s">
        <v>154</v>
      </c>
      <c r="C67" s="89"/>
      <c r="D67" s="89"/>
      <c r="E67" s="100">
        <v>11.2</v>
      </c>
      <c r="F67" s="91"/>
      <c r="G67" s="92">
        <v>878934</v>
      </c>
      <c r="H67" s="92"/>
      <c r="I67" s="92">
        <v>813215</v>
      </c>
      <c r="J67" s="92"/>
      <c r="K67" s="92">
        <v>809004</v>
      </c>
      <c r="L67" s="92"/>
      <c r="M67" s="92">
        <v>436300</v>
      </c>
    </row>
    <row r="68" spans="1:13" ht="21" customHeight="1">
      <c r="A68" s="74" t="s">
        <v>186</v>
      </c>
      <c r="C68" s="89"/>
      <c r="D68" s="89"/>
      <c r="E68" s="90">
        <v>12</v>
      </c>
      <c r="F68" s="91"/>
      <c r="G68" s="92">
        <v>157523</v>
      </c>
      <c r="H68" s="92"/>
      <c r="I68" s="92">
        <v>149722</v>
      </c>
      <c r="J68" s="92"/>
      <c r="K68" s="92">
        <v>4776</v>
      </c>
      <c r="L68" s="92"/>
      <c r="M68" s="92">
        <v>3051</v>
      </c>
    </row>
    <row r="69" spans="1:13" ht="21" customHeight="1">
      <c r="A69" s="74" t="s">
        <v>159</v>
      </c>
      <c r="C69" s="89"/>
      <c r="D69" s="89"/>
      <c r="E69" s="90">
        <v>13</v>
      </c>
      <c r="F69" s="91"/>
      <c r="G69" s="92">
        <v>1999561</v>
      </c>
      <c r="H69" s="92"/>
      <c r="I69" s="92">
        <v>0</v>
      </c>
      <c r="J69" s="92"/>
      <c r="K69" s="92">
        <v>1999561</v>
      </c>
      <c r="L69" s="92"/>
      <c r="M69" s="92">
        <v>0</v>
      </c>
    </row>
    <row r="70" spans="1:13" ht="21" customHeight="1">
      <c r="A70" s="74" t="s">
        <v>165</v>
      </c>
      <c r="C70" s="89"/>
      <c r="D70" s="89"/>
      <c r="E70" s="90"/>
      <c r="F70" s="91"/>
      <c r="G70" s="92">
        <v>640068</v>
      </c>
      <c r="H70" s="92"/>
      <c r="I70" s="92">
        <v>725829</v>
      </c>
      <c r="J70" s="92"/>
      <c r="K70" s="92">
        <v>77761</v>
      </c>
      <c r="L70" s="92"/>
      <c r="M70" s="92">
        <v>48527</v>
      </c>
    </row>
    <row r="71" spans="1:13" ht="21" customHeight="1">
      <c r="A71" s="74" t="s">
        <v>46</v>
      </c>
      <c r="C71" s="89"/>
      <c r="D71" s="89"/>
      <c r="E71" s="90"/>
      <c r="F71" s="91"/>
      <c r="G71" s="92">
        <v>2561179</v>
      </c>
      <c r="H71" s="92"/>
      <c r="I71" s="92">
        <v>1815833</v>
      </c>
      <c r="J71" s="92"/>
      <c r="K71" s="92">
        <v>646678</v>
      </c>
      <c r="L71" s="92"/>
      <c r="M71" s="92">
        <v>397328</v>
      </c>
    </row>
    <row r="72" spans="1:13" ht="21" customHeight="1">
      <c r="A72" s="74" t="s">
        <v>6</v>
      </c>
      <c r="C72" s="89"/>
      <c r="D72" s="89"/>
      <c r="E72" s="90"/>
      <c r="F72" s="91"/>
      <c r="G72" s="97">
        <v>442565</v>
      </c>
      <c r="H72" s="92"/>
      <c r="I72" s="97">
        <f>451510+1</f>
        <v>451511</v>
      </c>
      <c r="J72" s="92"/>
      <c r="K72" s="97">
        <v>122671</v>
      </c>
      <c r="L72" s="92"/>
      <c r="M72" s="97">
        <v>158024</v>
      </c>
    </row>
    <row r="73" spans="1:13" ht="21" customHeight="1">
      <c r="A73" s="79" t="s">
        <v>7</v>
      </c>
      <c r="E73" s="95"/>
      <c r="G73" s="98">
        <f>SUM(G63:G72)</f>
        <v>14565521</v>
      </c>
      <c r="H73" s="99"/>
      <c r="I73" s="98">
        <f>SUM(I63:I72)</f>
        <v>7578471</v>
      </c>
      <c r="J73" s="92"/>
      <c r="K73" s="98">
        <f>SUM(K63:K72)</f>
        <v>11339027</v>
      </c>
      <c r="L73" s="92"/>
      <c r="M73" s="98">
        <f>SUM(M63:M72)</f>
        <v>3613928</v>
      </c>
    </row>
    <row r="74" spans="1:13" ht="21" customHeight="1">
      <c r="A74" s="79" t="s">
        <v>20</v>
      </c>
      <c r="E74" s="95"/>
      <c r="G74" s="99"/>
      <c r="H74" s="99"/>
      <c r="I74" s="99"/>
      <c r="J74" s="92"/>
      <c r="K74" s="92"/>
      <c r="L74" s="92"/>
      <c r="M74" s="92"/>
    </row>
    <row r="75" spans="1:13" ht="21" customHeight="1">
      <c r="A75" s="74" t="s">
        <v>148</v>
      </c>
      <c r="B75" s="89"/>
      <c r="D75" s="89"/>
      <c r="E75" s="74"/>
      <c r="F75" s="74"/>
      <c r="G75" s="74"/>
      <c r="H75" s="74"/>
      <c r="I75" s="74"/>
      <c r="J75" s="74"/>
      <c r="K75" s="74"/>
      <c r="L75" s="74"/>
      <c r="M75" s="74"/>
    </row>
    <row r="76" spans="1:13" ht="21" customHeight="1">
      <c r="A76" s="74" t="s">
        <v>149</v>
      </c>
      <c r="B76" s="89"/>
      <c r="D76" s="89"/>
      <c r="E76" s="100">
        <v>11.2</v>
      </c>
      <c r="F76" s="91"/>
      <c r="G76" s="92">
        <v>6507524</v>
      </c>
      <c r="H76" s="92"/>
      <c r="I76" s="92">
        <v>6951172</v>
      </c>
      <c r="J76" s="92"/>
      <c r="K76" s="92">
        <v>6166081</v>
      </c>
      <c r="L76" s="92"/>
      <c r="M76" s="92">
        <v>2705410</v>
      </c>
    </row>
    <row r="77" spans="1:13" ht="21" customHeight="1">
      <c r="A77" s="74" t="s">
        <v>150</v>
      </c>
      <c r="B77" s="89"/>
      <c r="D77" s="89"/>
      <c r="E77" s="90"/>
      <c r="F77" s="91"/>
      <c r="G77" s="92"/>
      <c r="H77" s="92"/>
      <c r="I77" s="92"/>
      <c r="J77" s="92"/>
      <c r="K77" s="92"/>
      <c r="L77" s="92"/>
      <c r="M77" s="92"/>
    </row>
    <row r="78" spans="1:13" ht="21" customHeight="1">
      <c r="A78" s="74" t="s">
        <v>149</v>
      </c>
      <c r="B78" s="89"/>
      <c r="D78" s="89"/>
      <c r="E78" s="90">
        <v>12</v>
      </c>
      <c r="F78" s="91"/>
      <c r="G78" s="92">
        <v>122267</v>
      </c>
      <c r="H78" s="92"/>
      <c r="I78" s="92">
        <v>185305</v>
      </c>
      <c r="J78" s="92"/>
      <c r="K78" s="92">
        <v>8856</v>
      </c>
      <c r="L78" s="92"/>
      <c r="M78" s="92">
        <v>6928</v>
      </c>
    </row>
    <row r="79" spans="1:13" ht="21" customHeight="1">
      <c r="A79" s="74" t="s">
        <v>160</v>
      </c>
      <c r="B79" s="89"/>
      <c r="D79" s="89"/>
      <c r="E79" s="90">
        <v>13</v>
      </c>
      <c r="F79" s="91"/>
      <c r="G79" s="92">
        <v>6463346</v>
      </c>
      <c r="H79" s="92"/>
      <c r="I79" s="92">
        <v>8461263</v>
      </c>
      <c r="J79" s="92"/>
      <c r="K79" s="92">
        <v>6463346</v>
      </c>
      <c r="L79" s="92"/>
      <c r="M79" s="92">
        <v>8461263</v>
      </c>
    </row>
    <row r="80" spans="1:13" ht="21" customHeight="1">
      <c r="A80" s="74" t="s">
        <v>166</v>
      </c>
      <c r="B80" s="89"/>
      <c r="D80" s="89"/>
      <c r="E80" s="90"/>
      <c r="F80" s="91"/>
      <c r="G80" s="92">
        <v>917493</v>
      </c>
      <c r="H80" s="92"/>
      <c r="I80" s="92">
        <v>862972</v>
      </c>
      <c r="J80" s="92"/>
      <c r="K80" s="92">
        <v>157677</v>
      </c>
      <c r="L80" s="92"/>
      <c r="M80" s="92">
        <v>148516</v>
      </c>
    </row>
    <row r="81" spans="1:13" ht="21" customHeight="1">
      <c r="A81" s="74" t="s">
        <v>47</v>
      </c>
      <c r="B81" s="89"/>
      <c r="D81" s="89"/>
      <c r="E81" s="90"/>
      <c r="F81" s="91"/>
      <c r="G81" s="92">
        <v>151493</v>
      </c>
      <c r="H81" s="92"/>
      <c r="I81" s="92">
        <v>173450</v>
      </c>
      <c r="J81" s="92"/>
      <c r="K81" s="92">
        <v>90790</v>
      </c>
      <c r="L81" s="92"/>
      <c r="M81" s="92">
        <v>108620</v>
      </c>
    </row>
    <row r="82" spans="1:13" ht="21" customHeight="1">
      <c r="A82" s="74" t="s">
        <v>48</v>
      </c>
      <c r="B82" s="89"/>
      <c r="D82" s="89"/>
      <c r="E82" s="90"/>
      <c r="F82" s="91"/>
      <c r="G82" s="97">
        <v>1264636</v>
      </c>
      <c r="H82" s="92"/>
      <c r="I82" s="92">
        <v>1162070</v>
      </c>
      <c r="J82" s="92"/>
      <c r="K82" s="92">
        <v>177067</v>
      </c>
      <c r="L82" s="92"/>
      <c r="M82" s="92">
        <v>106791</v>
      </c>
    </row>
    <row r="83" spans="1:13" ht="21" customHeight="1">
      <c r="A83" s="79" t="s">
        <v>56</v>
      </c>
      <c r="B83" s="79"/>
      <c r="E83" s="95"/>
      <c r="G83" s="98">
        <f>SUM(G76:G82)</f>
        <v>15426759</v>
      </c>
      <c r="H83" s="99"/>
      <c r="I83" s="98">
        <f>SUM(I76:I82)</f>
        <v>17796232</v>
      </c>
      <c r="J83" s="92"/>
      <c r="K83" s="98">
        <f>SUM(K76:K82)</f>
        <v>13063817</v>
      </c>
      <c r="L83" s="99"/>
      <c r="M83" s="98">
        <f>SUM(M76:M82)</f>
        <v>11537528</v>
      </c>
    </row>
    <row r="84" spans="1:13" ht="21" customHeight="1">
      <c r="A84" s="79" t="s">
        <v>8</v>
      </c>
      <c r="B84" s="79"/>
      <c r="E84" s="95"/>
      <c r="G84" s="98">
        <f>SUM(G73+G83)</f>
        <v>29992280</v>
      </c>
      <c r="H84" s="99"/>
      <c r="I84" s="98">
        <f>SUM(I73+I83)</f>
        <v>25374703</v>
      </c>
      <c r="J84" s="92"/>
      <c r="K84" s="98">
        <f>SUM(K73+K83)</f>
        <v>24402844</v>
      </c>
      <c r="L84" s="99"/>
      <c r="M84" s="98">
        <f>SUM(M73+M83)</f>
        <v>15151456</v>
      </c>
    </row>
    <row r="85" spans="5:13" ht="21" customHeight="1">
      <c r="E85" s="95"/>
      <c r="G85" s="88"/>
      <c r="I85" s="88"/>
      <c r="J85" s="88"/>
      <c r="K85" s="88"/>
      <c r="M85" s="88"/>
    </row>
    <row r="86" spans="1:13" ht="21" customHeight="1">
      <c r="A86" s="74" t="s">
        <v>42</v>
      </c>
      <c r="E86" s="95"/>
      <c r="G86" s="88"/>
      <c r="I86" s="88"/>
      <c r="J86" s="88"/>
      <c r="K86" s="88"/>
      <c r="M86" s="88"/>
    </row>
    <row r="87" spans="5:13" ht="21" customHeight="1">
      <c r="E87" s="95"/>
      <c r="G87" s="88"/>
      <c r="I87" s="88"/>
      <c r="J87" s="88"/>
      <c r="K87" s="88"/>
      <c r="M87" s="88"/>
    </row>
    <row r="88" spans="5:13" ht="21" customHeight="1">
      <c r="E88" s="95"/>
      <c r="G88" s="88"/>
      <c r="I88" s="88"/>
      <c r="J88" s="88"/>
      <c r="K88" s="88"/>
      <c r="M88" s="88"/>
    </row>
    <row r="89" spans="5:13" ht="21" customHeight="1">
      <c r="E89" s="95"/>
      <c r="G89" s="88"/>
      <c r="I89" s="88"/>
      <c r="J89" s="88"/>
      <c r="K89" s="88"/>
      <c r="M89" s="88"/>
    </row>
    <row r="90" spans="5:13" ht="21" customHeight="1">
      <c r="E90" s="95"/>
      <c r="G90" s="88"/>
      <c r="I90" s="88"/>
      <c r="J90" s="88"/>
      <c r="K90" s="88"/>
      <c r="M90" s="88"/>
    </row>
    <row r="91" spans="5:13" ht="21" customHeight="1">
      <c r="E91" s="95"/>
      <c r="G91" s="88"/>
      <c r="I91" s="88"/>
      <c r="J91" s="88"/>
      <c r="K91" s="88"/>
      <c r="M91" s="88"/>
    </row>
    <row r="92" spans="5:13" ht="21" customHeight="1">
      <c r="E92" s="95"/>
      <c r="G92" s="88"/>
      <c r="I92" s="88"/>
      <c r="J92" s="88"/>
      <c r="K92" s="88"/>
      <c r="M92" s="88"/>
    </row>
    <row r="93" spans="5:13" ht="21" customHeight="1">
      <c r="E93" s="95"/>
      <c r="G93" s="88"/>
      <c r="I93" s="88"/>
      <c r="J93" s="88"/>
      <c r="K93" s="88"/>
      <c r="M93" s="88"/>
    </row>
    <row r="94" spans="5:13" ht="21" customHeight="1">
      <c r="E94" s="95"/>
      <c r="G94" s="88"/>
      <c r="I94" s="88"/>
      <c r="J94" s="88"/>
      <c r="K94" s="88"/>
      <c r="M94" s="88"/>
    </row>
    <row r="95" spans="5:13" ht="21" customHeight="1">
      <c r="E95" s="95"/>
      <c r="G95" s="88"/>
      <c r="I95" s="88"/>
      <c r="J95" s="88"/>
      <c r="K95" s="88"/>
      <c r="M95" s="88"/>
    </row>
    <row r="96" spans="5:13" ht="21" customHeight="1">
      <c r="E96" s="95"/>
      <c r="G96" s="88"/>
      <c r="I96" s="88"/>
      <c r="J96" s="88"/>
      <c r="K96" s="88"/>
      <c r="M96" s="88"/>
    </row>
    <row r="97" spans="5:13" ht="21" customHeight="1">
      <c r="E97" s="95"/>
      <c r="G97" s="88"/>
      <c r="I97" s="88"/>
      <c r="J97" s="88"/>
      <c r="K97" s="88"/>
      <c r="M97" s="88"/>
    </row>
    <row r="98" spans="5:13" ht="21" customHeight="1">
      <c r="E98" s="95"/>
      <c r="G98" s="88"/>
      <c r="I98" s="88"/>
      <c r="J98" s="88"/>
      <c r="K98" s="88"/>
      <c r="M98" s="88"/>
    </row>
    <row r="99" spans="5:13" ht="21" customHeight="1">
      <c r="E99" s="95"/>
      <c r="G99" s="88"/>
      <c r="I99" s="88"/>
      <c r="J99" s="88"/>
      <c r="K99" s="88"/>
      <c r="M99" s="88"/>
    </row>
    <row r="100" spans="5:13" ht="21" customHeight="1">
      <c r="E100" s="95"/>
      <c r="G100" s="88"/>
      <c r="I100" s="88"/>
      <c r="J100" s="88"/>
      <c r="K100" s="88"/>
      <c r="M100" s="88"/>
    </row>
    <row r="101" spans="5:13" ht="21" customHeight="1">
      <c r="E101" s="95"/>
      <c r="G101" s="88"/>
      <c r="I101" s="88"/>
      <c r="J101" s="88"/>
      <c r="K101" s="88"/>
      <c r="M101" s="88"/>
    </row>
    <row r="102" spans="1:13" s="177" customFormat="1" ht="21" customHeight="1">
      <c r="A102" s="139"/>
      <c r="B102" s="139"/>
      <c r="C102" s="139"/>
      <c r="D102" s="176"/>
      <c r="E102" s="139"/>
      <c r="F102" s="139"/>
      <c r="G102" s="139"/>
      <c r="H102" s="139"/>
      <c r="I102" s="139"/>
      <c r="J102" s="139"/>
      <c r="K102" s="139"/>
      <c r="L102" s="139"/>
      <c r="M102" s="139">
        <v>2</v>
      </c>
    </row>
    <row r="103" spans="1:13" ht="21" customHeight="1">
      <c r="A103" s="73" t="s">
        <v>43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ht="21" customHeight="1">
      <c r="A104" s="73" t="s">
        <v>164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ht="21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5"/>
      <c r="M105" s="75"/>
    </row>
    <row r="106" spans="1:13" ht="21" customHeight="1">
      <c r="A106" s="76"/>
      <c r="B106" s="76"/>
      <c r="C106" s="76"/>
      <c r="D106" s="76"/>
      <c r="H106" s="77"/>
      <c r="I106" s="77"/>
      <c r="J106" s="77"/>
      <c r="K106" s="77"/>
      <c r="L106" s="78"/>
      <c r="M106" s="161" t="s">
        <v>240</v>
      </c>
    </row>
    <row r="107" spans="7:13" s="79" customFormat="1" ht="21" customHeight="1">
      <c r="G107" s="80"/>
      <c r="H107" s="80" t="s">
        <v>34</v>
      </c>
      <c r="I107" s="80"/>
      <c r="J107" s="81"/>
      <c r="K107" s="80"/>
      <c r="L107" s="80" t="s">
        <v>109</v>
      </c>
      <c r="M107" s="80"/>
    </row>
    <row r="108" spans="7:13" s="79" customFormat="1" ht="21" customHeight="1">
      <c r="G108" s="85" t="s">
        <v>233</v>
      </c>
      <c r="H108" s="85"/>
      <c r="I108" s="85" t="s">
        <v>233</v>
      </c>
      <c r="J108" s="88"/>
      <c r="K108" s="85" t="s">
        <v>233</v>
      </c>
      <c r="L108" s="85"/>
      <c r="M108" s="85" t="s">
        <v>233</v>
      </c>
    </row>
    <row r="109" spans="5:13" ht="21" customHeight="1">
      <c r="E109" s="82" t="s">
        <v>27</v>
      </c>
      <c r="F109" s="74"/>
      <c r="G109" s="153" t="s">
        <v>273</v>
      </c>
      <c r="H109" s="83"/>
      <c r="I109" s="159" t="s">
        <v>234</v>
      </c>
      <c r="J109" s="85"/>
      <c r="K109" s="153" t="s">
        <v>273</v>
      </c>
      <c r="L109" s="83"/>
      <c r="M109" s="159" t="s">
        <v>234</v>
      </c>
    </row>
    <row r="110" spans="5:13" ht="21" customHeight="1">
      <c r="E110" s="82"/>
      <c r="F110" s="74"/>
      <c r="G110" s="83" t="s">
        <v>235</v>
      </c>
      <c r="H110" s="86"/>
      <c r="I110" s="83" t="s">
        <v>236</v>
      </c>
      <c r="J110" s="87"/>
      <c r="K110" s="83" t="s">
        <v>235</v>
      </c>
      <c r="L110" s="86"/>
      <c r="M110" s="83" t="s">
        <v>236</v>
      </c>
    </row>
    <row r="111" spans="5:13" ht="21" customHeight="1">
      <c r="E111" s="82"/>
      <c r="F111" s="74"/>
      <c r="G111" s="83" t="s">
        <v>237</v>
      </c>
      <c r="H111" s="86"/>
      <c r="I111" s="83"/>
      <c r="J111" s="87"/>
      <c r="K111" s="83" t="s">
        <v>237</v>
      </c>
      <c r="L111" s="86"/>
      <c r="M111" s="83"/>
    </row>
    <row r="112" spans="1:13" ht="21" customHeight="1">
      <c r="A112" s="73" t="s">
        <v>152</v>
      </c>
      <c r="E112" s="82"/>
      <c r="F112" s="74"/>
      <c r="I112" s="88"/>
      <c r="J112" s="88"/>
      <c r="K112" s="88"/>
      <c r="L112" s="88"/>
      <c r="M112" s="88"/>
    </row>
    <row r="113" spans="1:13" ht="21" customHeight="1">
      <c r="A113" s="79" t="s">
        <v>9</v>
      </c>
      <c r="I113" s="88"/>
      <c r="J113" s="88"/>
      <c r="K113" s="88"/>
      <c r="L113" s="88"/>
      <c r="M113" s="88"/>
    </row>
    <row r="114" spans="1:13" ht="21" customHeight="1">
      <c r="A114" s="74" t="s">
        <v>10</v>
      </c>
      <c r="E114" s="90">
        <v>14</v>
      </c>
      <c r="I114" s="88"/>
      <c r="J114" s="88"/>
      <c r="K114" s="88"/>
      <c r="L114" s="88"/>
      <c r="M114" s="88"/>
    </row>
    <row r="115" spans="1:13" ht="21" customHeight="1">
      <c r="A115" s="74" t="s">
        <v>62</v>
      </c>
      <c r="B115" s="106"/>
      <c r="C115" s="106"/>
      <c r="E115" s="74"/>
      <c r="F115" s="91"/>
      <c r="G115" s="107"/>
      <c r="H115" s="107"/>
      <c r="I115" s="107"/>
      <c r="J115" s="107"/>
      <c r="K115" s="107"/>
      <c r="L115" s="107"/>
      <c r="M115" s="107"/>
    </row>
    <row r="116" spans="2:13" ht="21" customHeight="1">
      <c r="B116" s="74" t="s">
        <v>277</v>
      </c>
      <c r="C116" s="106"/>
      <c r="E116" s="74"/>
      <c r="F116" s="91"/>
      <c r="G116" s="107"/>
      <c r="H116" s="107"/>
      <c r="I116" s="107"/>
      <c r="J116" s="107"/>
      <c r="K116" s="107"/>
      <c r="L116" s="107"/>
      <c r="M116" s="107"/>
    </row>
    <row r="117" spans="2:13" ht="21" customHeight="1" thickBot="1">
      <c r="B117" s="74" t="s">
        <v>311</v>
      </c>
      <c r="C117" s="106"/>
      <c r="E117" s="74"/>
      <c r="F117" s="91"/>
      <c r="G117" s="108">
        <v>1700005</v>
      </c>
      <c r="H117" s="92"/>
      <c r="I117" s="108">
        <v>1553391</v>
      </c>
      <c r="J117" s="92"/>
      <c r="K117" s="108">
        <v>1700005</v>
      </c>
      <c r="L117" s="92"/>
      <c r="M117" s="108">
        <v>1553391</v>
      </c>
    </row>
    <row r="118" spans="1:13" ht="21" customHeight="1" thickTop="1">
      <c r="A118" s="74" t="s">
        <v>63</v>
      </c>
      <c r="B118" s="106"/>
      <c r="C118" s="106"/>
      <c r="E118" s="109"/>
      <c r="F118" s="91"/>
      <c r="G118" s="92"/>
      <c r="H118" s="92"/>
      <c r="I118" s="92"/>
      <c r="J118" s="92"/>
      <c r="K118" s="92"/>
      <c r="L118" s="92"/>
      <c r="M118" s="92"/>
    </row>
    <row r="119" spans="2:13" ht="21" customHeight="1">
      <c r="B119" s="74" t="s">
        <v>250</v>
      </c>
      <c r="C119" s="106"/>
      <c r="E119" s="90"/>
      <c r="F119" s="91"/>
      <c r="G119" s="92">
        <f>'CE'!D39</f>
        <v>1545459</v>
      </c>
      <c r="H119" s="92"/>
      <c r="I119" s="92">
        <v>1545459</v>
      </c>
      <c r="J119" s="92"/>
      <c r="K119" s="92">
        <f>'CE'!L74</f>
        <v>1545459</v>
      </c>
      <c r="L119" s="92"/>
      <c r="M119" s="92">
        <v>1545459</v>
      </c>
    </row>
    <row r="120" spans="1:13" ht="21" customHeight="1">
      <c r="A120" s="74" t="s">
        <v>95</v>
      </c>
      <c r="B120" s="106"/>
      <c r="C120" s="106"/>
      <c r="E120" s="109"/>
      <c r="F120" s="91"/>
      <c r="G120" s="92"/>
      <c r="H120" s="92"/>
      <c r="I120" s="92"/>
      <c r="J120" s="92"/>
      <c r="K120" s="92"/>
      <c r="L120" s="92"/>
      <c r="M120" s="92"/>
    </row>
    <row r="121" spans="2:13" ht="21" customHeight="1">
      <c r="B121" s="74" t="s">
        <v>21</v>
      </c>
      <c r="C121" s="106"/>
      <c r="E121" s="109"/>
      <c r="F121" s="91"/>
      <c r="G121" s="92">
        <f>'CE'!F39</f>
        <v>20022498</v>
      </c>
      <c r="H121" s="92"/>
      <c r="I121" s="92">
        <v>20022498</v>
      </c>
      <c r="J121" s="92"/>
      <c r="K121" s="92">
        <f>'CE'!N74</f>
        <v>19959574</v>
      </c>
      <c r="L121" s="92"/>
      <c r="M121" s="92">
        <v>19959574</v>
      </c>
    </row>
    <row r="122" spans="2:13" ht="21" customHeight="1">
      <c r="B122" s="74" t="s">
        <v>81</v>
      </c>
      <c r="C122" s="106"/>
      <c r="E122" s="109"/>
      <c r="F122" s="91"/>
      <c r="G122" s="92">
        <f>'CE'!H39</f>
        <v>305000</v>
      </c>
      <c r="H122" s="92"/>
      <c r="I122" s="92">
        <v>305000</v>
      </c>
      <c r="J122" s="92"/>
      <c r="K122" s="92">
        <v>0</v>
      </c>
      <c r="L122" s="92"/>
      <c r="M122" s="92">
        <v>0</v>
      </c>
    </row>
    <row r="123" spans="1:13" ht="21" customHeight="1">
      <c r="A123" s="74" t="s">
        <v>49</v>
      </c>
      <c r="C123" s="106"/>
      <c r="E123" s="109"/>
      <c r="F123" s="91"/>
      <c r="G123" s="99"/>
      <c r="H123" s="92"/>
      <c r="I123" s="92"/>
      <c r="J123" s="92"/>
      <c r="K123" s="92"/>
      <c r="L123" s="92"/>
      <c r="M123" s="92"/>
    </row>
    <row r="124" spans="2:13" ht="21" customHeight="1">
      <c r="B124" s="74" t="s">
        <v>64</v>
      </c>
      <c r="E124" s="109"/>
      <c r="F124" s="91"/>
      <c r="G124" s="92">
        <f>'CE'!J39</f>
        <v>155339</v>
      </c>
      <c r="H124" s="92"/>
      <c r="I124" s="92">
        <v>155339</v>
      </c>
      <c r="J124" s="92"/>
      <c r="K124" s="92">
        <f>'CE'!P74</f>
        <v>155339</v>
      </c>
      <c r="L124" s="92"/>
      <c r="M124" s="92">
        <v>155339</v>
      </c>
    </row>
    <row r="125" spans="2:13" ht="21" customHeight="1">
      <c r="B125" s="74" t="s">
        <v>22</v>
      </c>
      <c r="E125" s="74"/>
      <c r="F125" s="74"/>
      <c r="G125" s="92">
        <f>'CE'!L39</f>
        <v>11823967</v>
      </c>
      <c r="H125" s="92"/>
      <c r="I125" s="92">
        <v>9003545</v>
      </c>
      <c r="J125" s="92"/>
      <c r="K125" s="92">
        <f>'CE'!R74</f>
        <v>1896633</v>
      </c>
      <c r="L125" s="92"/>
      <c r="M125" s="92">
        <v>2516503</v>
      </c>
    </row>
    <row r="126" spans="1:13" ht="21" customHeight="1">
      <c r="A126" s="74" t="s">
        <v>167</v>
      </c>
      <c r="E126" s="74"/>
      <c r="F126" s="74"/>
      <c r="G126" s="97">
        <f>'CE'!Z39</f>
        <v>-371000</v>
      </c>
      <c r="H126" s="92"/>
      <c r="I126" s="97">
        <v>963351</v>
      </c>
      <c r="J126" s="92"/>
      <c r="K126" s="97">
        <f>'CE'!Z74</f>
        <v>534510</v>
      </c>
      <c r="L126" s="92"/>
      <c r="M126" s="97">
        <v>1885404</v>
      </c>
    </row>
    <row r="127" spans="1:13" ht="21" customHeight="1">
      <c r="A127" s="74" t="s">
        <v>200</v>
      </c>
      <c r="G127" s="99">
        <f>SUM(G119:G126)</f>
        <v>33481263</v>
      </c>
      <c r="H127" s="99"/>
      <c r="I127" s="99">
        <f>SUM(I119:I126)</f>
        <v>31995192</v>
      </c>
      <c r="J127" s="99"/>
      <c r="K127" s="99">
        <f>SUM(K119:K126)</f>
        <v>24091515</v>
      </c>
      <c r="L127" s="99"/>
      <c r="M127" s="99">
        <f>SUM(M119:M126)</f>
        <v>26062279</v>
      </c>
    </row>
    <row r="128" spans="1:14" ht="21" customHeight="1">
      <c r="A128" s="74" t="s">
        <v>168</v>
      </c>
      <c r="G128" s="97">
        <f>'CE'!AD39</f>
        <v>1474978</v>
      </c>
      <c r="H128" s="99"/>
      <c r="I128" s="97">
        <v>1422037</v>
      </c>
      <c r="J128" s="99"/>
      <c r="K128" s="97">
        <v>0</v>
      </c>
      <c r="L128" s="99"/>
      <c r="M128" s="97" t="s">
        <v>57</v>
      </c>
      <c r="N128" s="110"/>
    </row>
    <row r="129" spans="1:13" ht="21" customHeight="1">
      <c r="A129" s="79" t="s">
        <v>11</v>
      </c>
      <c r="B129" s="79"/>
      <c r="G129" s="99">
        <f>SUM(G127:G128)</f>
        <v>34956241</v>
      </c>
      <c r="H129" s="99"/>
      <c r="I129" s="99">
        <f>SUM(I127:I128)</f>
        <v>33417229</v>
      </c>
      <c r="J129" s="99"/>
      <c r="K129" s="99">
        <f>SUM(K127:K128)</f>
        <v>24091515</v>
      </c>
      <c r="L129" s="99"/>
      <c r="M129" s="99">
        <f>SUM(M127:M128)</f>
        <v>26062279</v>
      </c>
    </row>
    <row r="130" spans="1:15" ht="21" customHeight="1" thickBot="1">
      <c r="A130" s="79" t="s">
        <v>12</v>
      </c>
      <c r="G130" s="103">
        <f>SUM(G129+G84)</f>
        <v>64948521</v>
      </c>
      <c r="H130" s="99"/>
      <c r="I130" s="103">
        <f>SUM(I129+I84)</f>
        <v>58791932</v>
      </c>
      <c r="J130" s="92"/>
      <c r="K130" s="103">
        <f>SUM(K129+K84)</f>
        <v>48494359</v>
      </c>
      <c r="L130" s="99"/>
      <c r="M130" s="103">
        <f>SUM(M129+M84)</f>
        <v>41213735</v>
      </c>
      <c r="O130" s="155"/>
    </row>
    <row r="131" spans="7:13" ht="21" customHeight="1" thickTop="1">
      <c r="G131" s="111"/>
      <c r="H131" s="112"/>
      <c r="I131" s="111"/>
      <c r="J131" s="111"/>
      <c r="K131" s="111"/>
      <c r="L131" s="112"/>
      <c r="M131" s="111"/>
    </row>
    <row r="132" spans="1:13" ht="21" customHeight="1">
      <c r="A132" s="74" t="s">
        <v>42</v>
      </c>
      <c r="B132" s="113"/>
      <c r="C132" s="113"/>
      <c r="D132" s="81"/>
      <c r="G132" s="88"/>
      <c r="I132" s="88"/>
      <c r="J132" s="88"/>
      <c r="K132" s="88"/>
      <c r="M132" s="88"/>
    </row>
    <row r="133" spans="1:13" ht="21" customHeight="1">
      <c r="A133" s="113"/>
      <c r="B133" s="113"/>
      <c r="C133" s="113"/>
      <c r="D133" s="81"/>
      <c r="G133" s="88"/>
      <c r="I133" s="88"/>
      <c r="J133" s="88"/>
      <c r="K133" s="88"/>
      <c r="M133" s="88"/>
    </row>
    <row r="134" spans="1:13" ht="21" customHeight="1">
      <c r="A134" s="114"/>
      <c r="B134" s="114"/>
      <c r="C134" s="114"/>
      <c r="D134" s="114"/>
      <c r="G134" s="88"/>
      <c r="I134" s="88"/>
      <c r="J134" s="88"/>
      <c r="K134" s="88"/>
      <c r="M134" s="88"/>
    </row>
    <row r="135" spans="1:13" ht="21" customHeight="1">
      <c r="A135" s="113"/>
      <c r="B135" s="113"/>
      <c r="C135" s="113"/>
      <c r="D135" s="81"/>
      <c r="G135" s="88"/>
      <c r="I135" s="88"/>
      <c r="J135" s="88"/>
      <c r="K135" s="88"/>
      <c r="M135" s="88"/>
    </row>
    <row r="136" spans="1:13" ht="21" customHeight="1">
      <c r="A136" s="113"/>
      <c r="C136" s="113"/>
      <c r="D136" s="81"/>
      <c r="E136" s="104" t="s">
        <v>79</v>
      </c>
      <c r="G136" s="88"/>
      <c r="I136" s="88"/>
      <c r="J136" s="88"/>
      <c r="K136" s="88"/>
      <c r="M136" s="88"/>
    </row>
    <row r="137" spans="1:13" ht="21" customHeight="1">
      <c r="A137" s="114"/>
      <c r="B137" s="114"/>
      <c r="C137" s="114"/>
      <c r="D137" s="114"/>
      <c r="G137" s="88"/>
      <c r="I137" s="88"/>
      <c r="J137" s="88"/>
      <c r="K137" s="88"/>
      <c r="M137" s="88"/>
    </row>
    <row r="138" spans="7:13" ht="21" customHeight="1">
      <c r="G138" s="88"/>
      <c r="I138" s="88"/>
      <c r="J138" s="88"/>
      <c r="K138" s="88"/>
      <c r="M138" s="88"/>
    </row>
    <row r="139" spans="7:13" ht="21" customHeight="1">
      <c r="G139" s="88"/>
      <c r="I139" s="88"/>
      <c r="J139" s="88"/>
      <c r="K139" s="88"/>
      <c r="M139" s="88"/>
    </row>
    <row r="140" spans="7:13" ht="21" customHeight="1">
      <c r="G140" s="88"/>
      <c r="I140" s="88"/>
      <c r="J140" s="88"/>
      <c r="K140" s="88"/>
      <c r="M140" s="88"/>
    </row>
    <row r="141" spans="7:13" ht="21" customHeight="1">
      <c r="G141" s="88"/>
      <c r="I141" s="88"/>
      <c r="J141" s="88"/>
      <c r="K141" s="88"/>
      <c r="M141" s="88"/>
    </row>
    <row r="142" spans="7:13" ht="21" customHeight="1">
      <c r="G142" s="88"/>
      <c r="I142" s="88"/>
      <c r="J142" s="88"/>
      <c r="K142" s="88"/>
      <c r="M142" s="88"/>
    </row>
    <row r="143" spans="7:13" ht="21" customHeight="1">
      <c r="G143" s="88"/>
      <c r="I143" s="88"/>
      <c r="J143" s="88"/>
      <c r="K143" s="88"/>
      <c r="M143" s="88"/>
    </row>
    <row r="144" spans="7:13" ht="21" customHeight="1">
      <c r="G144" s="88"/>
      <c r="I144" s="88"/>
      <c r="J144" s="88"/>
      <c r="K144" s="88"/>
      <c r="M144" s="88"/>
    </row>
    <row r="145" spans="7:13" ht="21" customHeight="1">
      <c r="G145" s="88"/>
      <c r="I145" s="88"/>
      <c r="J145" s="88"/>
      <c r="K145" s="88"/>
      <c r="M145" s="88"/>
    </row>
    <row r="146" spans="7:13" ht="21" customHeight="1">
      <c r="G146" s="88"/>
      <c r="I146" s="88"/>
      <c r="J146" s="88"/>
      <c r="K146" s="88"/>
      <c r="M146" s="88"/>
    </row>
    <row r="147" spans="7:13" ht="21" customHeight="1">
      <c r="G147" s="88"/>
      <c r="I147" s="88"/>
      <c r="J147" s="88"/>
      <c r="K147" s="88"/>
      <c r="M147" s="88"/>
    </row>
    <row r="148" spans="7:13" ht="21" customHeight="1">
      <c r="G148" s="88"/>
      <c r="I148" s="88"/>
      <c r="J148" s="88"/>
      <c r="K148" s="88"/>
      <c r="M148" s="88"/>
    </row>
    <row r="149" spans="7:13" ht="21" customHeight="1">
      <c r="G149" s="88"/>
      <c r="I149" s="88"/>
      <c r="J149" s="88"/>
      <c r="K149" s="88"/>
      <c r="M149" s="88"/>
    </row>
    <row r="150" spans="7:13" ht="21" customHeight="1">
      <c r="G150" s="88"/>
      <c r="I150" s="88"/>
      <c r="J150" s="88"/>
      <c r="K150" s="88"/>
      <c r="M150" s="88"/>
    </row>
    <row r="151" spans="7:13" ht="21" customHeight="1">
      <c r="G151" s="88"/>
      <c r="I151" s="88"/>
      <c r="J151" s="88"/>
      <c r="K151" s="88"/>
      <c r="M151" s="88"/>
    </row>
    <row r="152" spans="7:13" ht="21" customHeight="1">
      <c r="G152" s="88"/>
      <c r="I152" s="88"/>
      <c r="J152" s="88"/>
      <c r="K152" s="88"/>
      <c r="M152" s="88"/>
    </row>
    <row r="153" spans="1:13" s="177" customFormat="1" ht="21" customHeight="1">
      <c r="A153" s="139"/>
      <c r="B153" s="139"/>
      <c r="C153" s="139"/>
      <c r="D153" s="176"/>
      <c r="E153" s="139"/>
      <c r="F153" s="139"/>
      <c r="G153" s="139"/>
      <c r="H153" s="139"/>
      <c r="I153" s="139"/>
      <c r="J153" s="139"/>
      <c r="K153" s="139"/>
      <c r="L153" s="139"/>
      <c r="M153" s="139" t="s">
        <v>122</v>
      </c>
    </row>
    <row r="154" spans="1:13" ht="21" customHeight="1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61" t="s">
        <v>238</v>
      </c>
    </row>
    <row r="155" spans="1:13" ht="21" customHeight="1">
      <c r="A155" s="73" t="s">
        <v>43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1:13" ht="21" customHeight="1">
      <c r="A156" s="73" t="s">
        <v>13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1:13" ht="21" customHeight="1">
      <c r="A157" s="73" t="s">
        <v>274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3:13" ht="21" customHeight="1">
      <c r="C158" s="116"/>
      <c r="D158" s="116"/>
      <c r="E158" s="116"/>
      <c r="F158" s="117"/>
      <c r="G158" s="116"/>
      <c r="H158" s="116"/>
      <c r="I158" s="116"/>
      <c r="J158" s="116"/>
      <c r="M158" s="161" t="s">
        <v>239</v>
      </c>
    </row>
    <row r="159" spans="7:14" s="79" customFormat="1" ht="21" customHeight="1">
      <c r="G159" s="80"/>
      <c r="H159" s="80" t="s">
        <v>34</v>
      </c>
      <c r="I159" s="80"/>
      <c r="J159" s="81"/>
      <c r="K159" s="80"/>
      <c r="L159" s="80" t="s">
        <v>109</v>
      </c>
      <c r="M159" s="80"/>
      <c r="N159" s="74"/>
    </row>
    <row r="160" spans="5:13" ht="21" customHeight="1">
      <c r="E160" s="82" t="s">
        <v>27</v>
      </c>
      <c r="F160" s="74"/>
      <c r="G160" s="118">
        <v>2555</v>
      </c>
      <c r="H160" s="105"/>
      <c r="I160" s="118">
        <v>2554</v>
      </c>
      <c r="J160" s="84"/>
      <c r="K160" s="118">
        <v>2555</v>
      </c>
      <c r="L160" s="105"/>
      <c r="M160" s="118">
        <v>2554</v>
      </c>
    </row>
    <row r="161" spans="1:9" ht="21" customHeight="1">
      <c r="A161" s="79" t="s">
        <v>25</v>
      </c>
      <c r="I161" s="77"/>
    </row>
    <row r="162" spans="1:14" ht="21" customHeight="1">
      <c r="A162" s="74" t="s">
        <v>136</v>
      </c>
      <c r="B162" s="89"/>
      <c r="C162" s="89"/>
      <c r="E162" s="90">
        <v>5</v>
      </c>
      <c r="F162" s="91"/>
      <c r="G162" s="92">
        <v>10393300</v>
      </c>
      <c r="H162" s="92"/>
      <c r="I162" s="92">
        <v>8982680</v>
      </c>
      <c r="J162" s="92"/>
      <c r="K162" s="92">
        <v>2443487</v>
      </c>
      <c r="L162" s="92"/>
      <c r="M162" s="92">
        <v>2012925</v>
      </c>
      <c r="N162" s="79"/>
    </row>
    <row r="163" spans="1:13" ht="21" customHeight="1">
      <c r="A163" s="74" t="s">
        <v>50</v>
      </c>
      <c r="B163" s="119"/>
      <c r="C163" s="119"/>
      <c r="E163" s="90">
        <v>5</v>
      </c>
      <c r="F163" s="91"/>
      <c r="G163" s="92"/>
      <c r="H163" s="92"/>
      <c r="I163" s="92"/>
      <c r="J163" s="92"/>
      <c r="K163" s="92"/>
      <c r="L163" s="92"/>
      <c r="M163" s="92"/>
    </row>
    <row r="164" spans="2:13" ht="21" customHeight="1">
      <c r="B164" s="74" t="s">
        <v>198</v>
      </c>
      <c r="C164" s="89"/>
      <c r="E164" s="90"/>
      <c r="F164" s="91"/>
      <c r="G164" s="94">
        <v>298666</v>
      </c>
      <c r="H164" s="92"/>
      <c r="I164" s="94">
        <v>244329</v>
      </c>
      <c r="J164" s="92"/>
      <c r="K164" s="94">
        <v>11303</v>
      </c>
      <c r="L164" s="92"/>
      <c r="M164" s="94">
        <v>10410</v>
      </c>
    </row>
    <row r="165" spans="2:13" ht="21" customHeight="1">
      <c r="B165" s="74" t="s">
        <v>51</v>
      </c>
      <c r="C165" s="89"/>
      <c r="E165" s="90"/>
      <c r="F165" s="91"/>
      <c r="G165" s="148">
        <v>16205</v>
      </c>
      <c r="H165" s="92"/>
      <c r="I165" s="148">
        <v>16591</v>
      </c>
      <c r="J165" s="92"/>
      <c r="K165" s="148">
        <v>32600</v>
      </c>
      <c r="L165" s="92"/>
      <c r="M165" s="148">
        <v>16904</v>
      </c>
    </row>
    <row r="166" spans="2:13" ht="21" customHeight="1">
      <c r="B166" s="74" t="s">
        <v>114</v>
      </c>
      <c r="C166" s="89"/>
      <c r="E166" s="90" t="s">
        <v>249</v>
      </c>
      <c r="F166" s="91"/>
      <c r="G166" s="148">
        <v>2426</v>
      </c>
      <c r="H166" s="92"/>
      <c r="I166" s="148">
        <v>51681</v>
      </c>
      <c r="J166" s="92"/>
      <c r="K166" s="148">
        <v>433041</v>
      </c>
      <c r="L166" s="92"/>
      <c r="M166" s="148">
        <v>338464</v>
      </c>
    </row>
    <row r="167" spans="2:13" ht="21" customHeight="1">
      <c r="B167" s="74" t="s">
        <v>206</v>
      </c>
      <c r="C167" s="89"/>
      <c r="E167" s="90" t="s">
        <v>303</v>
      </c>
      <c r="F167" s="91"/>
      <c r="G167" s="148">
        <v>0</v>
      </c>
      <c r="H167" s="92"/>
      <c r="I167" s="148">
        <v>479028</v>
      </c>
      <c r="J167" s="92"/>
      <c r="K167" s="148">
        <v>0</v>
      </c>
      <c r="L167" s="92"/>
      <c r="M167" s="148">
        <v>0</v>
      </c>
    </row>
    <row r="168" spans="2:13" ht="21" customHeight="1">
      <c r="B168" s="74" t="s">
        <v>52</v>
      </c>
      <c r="C168" s="89"/>
      <c r="E168" s="90"/>
      <c r="F168" s="91"/>
      <c r="G168" s="96">
        <v>120583</v>
      </c>
      <c r="H168" s="99"/>
      <c r="I168" s="96">
        <v>122749</v>
      </c>
      <c r="J168" s="99"/>
      <c r="K168" s="96">
        <v>98938</v>
      </c>
      <c r="L168" s="99"/>
      <c r="M168" s="96">
        <v>94632</v>
      </c>
    </row>
    <row r="169" spans="1:13" ht="21" customHeight="1">
      <c r="A169" s="74" t="s">
        <v>53</v>
      </c>
      <c r="C169" s="89"/>
      <c r="E169" s="90"/>
      <c r="F169" s="91"/>
      <c r="G169" s="92">
        <f>SUM(G164:G168)</f>
        <v>437880</v>
      </c>
      <c r="H169" s="92"/>
      <c r="I169" s="92">
        <f>SUM(I164:I168)</f>
        <v>914378</v>
      </c>
      <c r="J169" s="92"/>
      <c r="K169" s="92">
        <f>SUM(K164:K168)</f>
        <v>575882</v>
      </c>
      <c r="L169" s="92"/>
      <c r="M169" s="92">
        <f>SUM(M164:M168)</f>
        <v>460410</v>
      </c>
    </row>
    <row r="170" spans="1:13" ht="21" customHeight="1">
      <c r="A170" s="79" t="s">
        <v>14</v>
      </c>
      <c r="C170" s="89"/>
      <c r="E170" s="90"/>
      <c r="F170" s="91"/>
      <c r="G170" s="98">
        <f>SUM(G162:G169)-G169</f>
        <v>10831180</v>
      </c>
      <c r="H170" s="99"/>
      <c r="I170" s="98">
        <f>SUM(I162:I169)-I169</f>
        <v>9897058</v>
      </c>
      <c r="J170" s="99"/>
      <c r="K170" s="98">
        <f>SUM(K162:K169)-K169</f>
        <v>3019369</v>
      </c>
      <c r="L170" s="99"/>
      <c r="M170" s="98">
        <f>SUM(M162:M169)-M169</f>
        <v>2473335</v>
      </c>
    </row>
    <row r="171" spans="1:13" ht="21" customHeight="1">
      <c r="A171" s="79" t="s">
        <v>26</v>
      </c>
      <c r="E171" s="95"/>
      <c r="G171" s="92"/>
      <c r="H171" s="99"/>
      <c r="I171" s="99"/>
      <c r="J171" s="99"/>
      <c r="K171" s="92"/>
      <c r="L171" s="99"/>
      <c r="M171" s="99"/>
    </row>
    <row r="172" spans="1:13" ht="21" customHeight="1">
      <c r="A172" s="74" t="s">
        <v>207</v>
      </c>
      <c r="E172" s="95">
        <f>E162</f>
        <v>5</v>
      </c>
      <c r="G172" s="92">
        <v>7046682</v>
      </c>
      <c r="H172" s="92"/>
      <c r="I172" s="92">
        <f>5546455+546903</f>
        <v>6093358</v>
      </c>
      <c r="J172" s="92"/>
      <c r="K172" s="92">
        <v>1567451</v>
      </c>
      <c r="L172" s="92"/>
      <c r="M172" s="92">
        <f>1199120+151481</f>
        <v>1350601</v>
      </c>
    </row>
    <row r="173" spans="1:13" ht="21" customHeight="1">
      <c r="A173" s="74" t="s">
        <v>126</v>
      </c>
      <c r="C173" s="89"/>
      <c r="D173" s="89"/>
      <c r="E173" s="90">
        <f>E163</f>
        <v>5</v>
      </c>
      <c r="F173" s="91"/>
      <c r="G173" s="92">
        <v>2081482</v>
      </c>
      <c r="H173" s="92"/>
      <c r="I173" s="92">
        <f>1678478+166945</f>
        <v>1845423</v>
      </c>
      <c r="J173" s="92"/>
      <c r="K173" s="92">
        <v>684613</v>
      </c>
      <c r="L173" s="92"/>
      <c r="M173" s="92">
        <f>537468+22771</f>
        <v>560239</v>
      </c>
    </row>
    <row r="174" spans="1:13" ht="21" customHeight="1">
      <c r="A174" s="79" t="s">
        <v>23</v>
      </c>
      <c r="E174" s="90"/>
      <c r="G174" s="98">
        <f>SUM(G172:G173)</f>
        <v>9128164</v>
      </c>
      <c r="H174" s="99"/>
      <c r="I174" s="98">
        <f>SUM(I172:I173)</f>
        <v>7938781</v>
      </c>
      <c r="J174" s="99"/>
      <c r="K174" s="98">
        <f>SUM(K172:K173)</f>
        <v>2252064</v>
      </c>
      <c r="L174" s="99"/>
      <c r="M174" s="98">
        <f>SUM(M172:M173)</f>
        <v>1910840</v>
      </c>
    </row>
    <row r="175" spans="1:13" ht="21" customHeight="1">
      <c r="A175" s="79" t="s">
        <v>145</v>
      </c>
      <c r="E175" s="90"/>
      <c r="G175" s="92"/>
      <c r="H175" s="180"/>
      <c r="I175" s="180"/>
      <c r="J175" s="180"/>
      <c r="K175" s="92"/>
      <c r="L175" s="180"/>
      <c r="M175" s="180"/>
    </row>
    <row r="176" spans="1:13" ht="21" customHeight="1">
      <c r="A176" s="79" t="s">
        <v>146</v>
      </c>
      <c r="E176" s="90"/>
      <c r="G176" s="92">
        <f>G170-G174</f>
        <v>1703016</v>
      </c>
      <c r="H176" s="99"/>
      <c r="I176" s="92">
        <v>1958277</v>
      </c>
      <c r="J176" s="99"/>
      <c r="K176" s="92">
        <f>K170-K174</f>
        <v>767305</v>
      </c>
      <c r="L176" s="99"/>
      <c r="M176" s="92">
        <v>562495</v>
      </c>
    </row>
    <row r="177" spans="1:13" s="110" customFormat="1" ht="21" customHeight="1">
      <c r="A177" s="110" t="s">
        <v>118</v>
      </c>
      <c r="E177" s="130">
        <v>6</v>
      </c>
      <c r="F177" s="83"/>
      <c r="G177" s="97">
        <v>205766</v>
      </c>
      <c r="H177" s="92"/>
      <c r="I177" s="97">
        <v>92899</v>
      </c>
      <c r="J177" s="92"/>
      <c r="K177" s="97">
        <v>0</v>
      </c>
      <c r="L177" s="92"/>
      <c r="M177" s="149">
        <v>0</v>
      </c>
    </row>
    <row r="178" spans="1:13" s="110" customFormat="1" ht="21" customHeight="1">
      <c r="A178" s="79" t="s">
        <v>151</v>
      </c>
      <c r="E178" s="120"/>
      <c r="F178" s="83"/>
      <c r="G178" s="92">
        <f>SUM(G176:G177)</f>
        <v>1908782</v>
      </c>
      <c r="H178" s="92"/>
      <c r="I178" s="92">
        <f>SUM(I176:I177)</f>
        <v>2051176</v>
      </c>
      <c r="J178" s="92"/>
      <c r="K178" s="92">
        <f>SUM(K176:K177)</f>
        <v>767305</v>
      </c>
      <c r="L178" s="92"/>
      <c r="M178" s="92">
        <f>SUM(M176:M177)</f>
        <v>562495</v>
      </c>
    </row>
    <row r="179" spans="1:13" ht="21" customHeight="1">
      <c r="A179" s="74" t="s">
        <v>127</v>
      </c>
      <c r="E179" s="90">
        <f>E162</f>
        <v>5</v>
      </c>
      <c r="G179" s="97">
        <v>-211764</v>
      </c>
      <c r="H179" s="92"/>
      <c r="I179" s="97">
        <v>-241883</v>
      </c>
      <c r="J179" s="92"/>
      <c r="K179" s="97">
        <v>-180846</v>
      </c>
      <c r="L179" s="92"/>
      <c r="M179" s="97">
        <v>-142557</v>
      </c>
    </row>
    <row r="180" spans="1:13" ht="21" customHeight="1">
      <c r="A180" s="79" t="s">
        <v>139</v>
      </c>
      <c r="E180" s="90"/>
      <c r="G180" s="92">
        <f>SUM(G178:G179)</f>
        <v>1697018</v>
      </c>
      <c r="H180" s="99"/>
      <c r="I180" s="99">
        <f>SUM(I178:I179)</f>
        <v>1809293</v>
      </c>
      <c r="J180" s="99"/>
      <c r="K180" s="92">
        <f>SUM(K178:K179)</f>
        <v>586459</v>
      </c>
      <c r="L180" s="99"/>
      <c r="M180" s="99">
        <f>SUM(M178:M179)</f>
        <v>419938</v>
      </c>
    </row>
    <row r="181" spans="1:13" ht="21" customHeight="1">
      <c r="A181" s="74" t="s">
        <v>119</v>
      </c>
      <c r="E181" s="90"/>
      <c r="G181" s="92">
        <v>-331400</v>
      </c>
      <c r="H181" s="99"/>
      <c r="I181" s="99">
        <v>-351379</v>
      </c>
      <c r="J181" s="99"/>
      <c r="K181" s="92">
        <v>-37410</v>
      </c>
      <c r="L181" s="99"/>
      <c r="M181" s="99">
        <v>-30544</v>
      </c>
    </row>
    <row r="182" spans="1:13" ht="21" customHeight="1" thickBot="1">
      <c r="A182" s="79" t="s">
        <v>243</v>
      </c>
      <c r="E182" s="90"/>
      <c r="G182" s="103">
        <f>SUM(G180:G181)</f>
        <v>1365618</v>
      </c>
      <c r="H182" s="92"/>
      <c r="I182" s="103">
        <f>SUM(I180:I181)</f>
        <v>1457914</v>
      </c>
      <c r="J182" s="92"/>
      <c r="K182" s="103">
        <f>SUM(K180:K181)</f>
        <v>549049</v>
      </c>
      <c r="L182" s="92"/>
      <c r="M182" s="103">
        <f>SUM(M180:M181)</f>
        <v>389394</v>
      </c>
    </row>
    <row r="183" spans="5:13" ht="21" customHeight="1" thickTop="1">
      <c r="E183" s="90"/>
      <c r="G183" s="162"/>
      <c r="H183" s="88"/>
      <c r="I183" s="88"/>
      <c r="J183" s="88"/>
      <c r="K183" s="162"/>
      <c r="L183" s="88"/>
      <c r="M183" s="88"/>
    </row>
    <row r="184" spans="1:13" ht="21" customHeight="1">
      <c r="A184" s="79" t="s">
        <v>208</v>
      </c>
      <c r="G184" s="162"/>
      <c r="H184" s="99"/>
      <c r="I184" s="99"/>
      <c r="J184" s="99"/>
      <c r="K184" s="162"/>
      <c r="L184" s="92"/>
      <c r="M184" s="92"/>
    </row>
    <row r="185" spans="1:13" ht="21" customHeight="1" thickBot="1">
      <c r="A185" s="74" t="s">
        <v>201</v>
      </c>
      <c r="G185" s="162">
        <f>G182-G186</f>
        <v>1293481</v>
      </c>
      <c r="H185" s="92"/>
      <c r="I185" s="92">
        <f>I182-I186</f>
        <v>1386584</v>
      </c>
      <c r="J185" s="99"/>
      <c r="K185" s="166">
        <f>K182</f>
        <v>549049</v>
      </c>
      <c r="L185" s="99"/>
      <c r="M185" s="108">
        <f>M182</f>
        <v>389394</v>
      </c>
    </row>
    <row r="186" spans="1:13" ht="21" customHeight="1" thickTop="1">
      <c r="A186" s="74" t="s">
        <v>169</v>
      </c>
      <c r="G186" s="162">
        <v>72137</v>
      </c>
      <c r="H186" s="92"/>
      <c r="I186" s="97">
        <v>71330</v>
      </c>
      <c r="J186" s="99"/>
      <c r="K186" s="169"/>
      <c r="L186" s="99"/>
      <c r="M186" s="99"/>
    </row>
    <row r="187" spans="7:13" ht="21" customHeight="1" thickBot="1">
      <c r="G187" s="165">
        <f>SUM(G185:G186)</f>
        <v>1365618</v>
      </c>
      <c r="H187" s="92"/>
      <c r="I187" s="170">
        <f>I182</f>
        <v>1457914</v>
      </c>
      <c r="J187" s="99"/>
      <c r="K187" s="171"/>
      <c r="L187" s="99"/>
      <c r="M187" s="99"/>
    </row>
    <row r="188" spans="7:13" ht="21" customHeight="1" thickTop="1">
      <c r="G188" s="171"/>
      <c r="H188" s="92"/>
      <c r="I188" s="171"/>
      <c r="J188" s="99"/>
      <c r="K188" s="171"/>
      <c r="L188" s="99"/>
      <c r="M188" s="99"/>
    </row>
    <row r="189" spans="1:7" ht="21" customHeight="1">
      <c r="A189" s="79" t="s">
        <v>222</v>
      </c>
      <c r="B189" s="79"/>
      <c r="E189" s="95"/>
      <c r="G189" s="81"/>
    </row>
    <row r="190" spans="1:15" ht="21" customHeight="1" thickBot="1">
      <c r="A190" s="74" t="s">
        <v>302</v>
      </c>
      <c r="E190" s="90"/>
      <c r="G190" s="172">
        <f>G185*1000/G192</f>
        <v>0.8369559450777054</v>
      </c>
      <c r="H190" s="173"/>
      <c r="I190" s="172">
        <v>0.9204007134989366</v>
      </c>
      <c r="J190" s="173"/>
      <c r="K190" s="172">
        <f>K185*1000/K192</f>
        <v>0.3552660028937179</v>
      </c>
      <c r="L190" s="173"/>
      <c r="M190" s="172">
        <v>0.25847587699858426</v>
      </c>
      <c r="O190" s="154"/>
    </row>
    <row r="191" spans="5:13" ht="21" customHeight="1" thickTop="1">
      <c r="E191" s="90"/>
      <c r="G191" s="88"/>
      <c r="H191" s="88"/>
      <c r="I191" s="88"/>
      <c r="J191" s="88"/>
      <c r="K191" s="88"/>
      <c r="L191" s="88"/>
      <c r="M191" s="88"/>
    </row>
    <row r="192" spans="1:14" s="110" customFormat="1" ht="24" customHeight="1" thickBot="1">
      <c r="A192" s="110" t="s">
        <v>41</v>
      </c>
      <c r="E192" s="90"/>
      <c r="F192" s="83"/>
      <c r="G192" s="108">
        <v>1545458883</v>
      </c>
      <c r="H192" s="92"/>
      <c r="I192" s="108">
        <v>1506500353.23077</v>
      </c>
      <c r="J192" s="92"/>
      <c r="K192" s="108">
        <v>1545458883</v>
      </c>
      <c r="L192" s="92"/>
      <c r="M192" s="108">
        <v>1506500353.2307692</v>
      </c>
      <c r="N192" s="74"/>
    </row>
    <row r="193" spans="5:13" ht="21" customHeight="1" thickTop="1">
      <c r="E193" s="95"/>
      <c r="G193" s="107"/>
      <c r="H193" s="107"/>
      <c r="I193" s="107"/>
      <c r="J193" s="107"/>
      <c r="K193" s="107"/>
      <c r="L193" s="107"/>
      <c r="M193" s="107"/>
    </row>
    <row r="194" spans="5:13" ht="21" customHeight="1">
      <c r="E194" s="95"/>
      <c r="G194" s="107"/>
      <c r="H194" s="107"/>
      <c r="I194" s="107"/>
      <c r="J194" s="107"/>
      <c r="K194" s="107"/>
      <c r="L194" s="107"/>
      <c r="M194" s="107"/>
    </row>
    <row r="195" spans="1:13" ht="21" customHeight="1">
      <c r="A195" s="74" t="s">
        <v>42</v>
      </c>
      <c r="E195" s="95"/>
      <c r="G195" s="107"/>
      <c r="H195" s="107"/>
      <c r="I195" s="107"/>
      <c r="J195" s="107"/>
      <c r="K195" s="107"/>
      <c r="L195" s="107"/>
      <c r="M195" s="107"/>
    </row>
    <row r="196" spans="5:13" ht="21" customHeight="1">
      <c r="E196" s="95"/>
      <c r="G196" s="107"/>
      <c r="H196" s="107"/>
      <c r="I196" s="107"/>
      <c r="J196" s="107"/>
      <c r="K196" s="107"/>
      <c r="L196" s="107"/>
      <c r="M196" s="107"/>
    </row>
    <row r="197" spans="5:13" ht="21" customHeight="1">
      <c r="E197" s="95"/>
      <c r="G197" s="107"/>
      <c r="H197" s="107"/>
      <c r="I197" s="107"/>
      <c r="J197" s="107"/>
      <c r="K197" s="107"/>
      <c r="L197" s="107"/>
      <c r="M197" s="107"/>
    </row>
    <row r="198" spans="5:13" ht="21" customHeight="1">
      <c r="E198" s="95"/>
      <c r="G198" s="107"/>
      <c r="H198" s="107"/>
      <c r="I198" s="107"/>
      <c r="J198" s="107"/>
      <c r="K198" s="107"/>
      <c r="L198" s="107"/>
      <c r="M198" s="107"/>
    </row>
    <row r="199" spans="5:13" ht="21" customHeight="1">
      <c r="E199" s="95"/>
      <c r="G199" s="107"/>
      <c r="H199" s="107"/>
      <c r="I199" s="107"/>
      <c r="J199" s="107"/>
      <c r="K199" s="107"/>
      <c r="L199" s="107"/>
      <c r="M199" s="107"/>
    </row>
    <row r="200" spans="5:13" ht="21" customHeight="1">
      <c r="E200" s="95"/>
      <c r="G200" s="107"/>
      <c r="H200" s="107"/>
      <c r="I200" s="107"/>
      <c r="J200" s="107"/>
      <c r="K200" s="107"/>
      <c r="L200" s="107"/>
      <c r="M200" s="107"/>
    </row>
    <row r="201" spans="5:13" ht="21" customHeight="1">
      <c r="E201" s="95"/>
      <c r="G201" s="107"/>
      <c r="H201" s="107"/>
      <c r="I201" s="107"/>
      <c r="J201" s="107"/>
      <c r="K201" s="107"/>
      <c r="L201" s="107"/>
      <c r="M201" s="107"/>
    </row>
    <row r="202" spans="5:13" ht="21" customHeight="1">
      <c r="E202" s="95"/>
      <c r="G202" s="107"/>
      <c r="H202" s="107"/>
      <c r="I202" s="107"/>
      <c r="J202" s="107"/>
      <c r="K202" s="107"/>
      <c r="L202" s="107"/>
      <c r="M202" s="107"/>
    </row>
    <row r="203" spans="5:13" ht="21" customHeight="1">
      <c r="E203" s="95"/>
      <c r="G203" s="107"/>
      <c r="H203" s="107"/>
      <c r="I203" s="107"/>
      <c r="J203" s="107"/>
      <c r="K203" s="107"/>
      <c r="L203" s="107"/>
      <c r="M203" s="107"/>
    </row>
    <row r="204" spans="1:13" s="177" customFormat="1" ht="21" customHeight="1">
      <c r="A204" s="139"/>
      <c r="B204" s="139"/>
      <c r="C204" s="139"/>
      <c r="D204" s="176"/>
      <c r="E204" s="139"/>
      <c r="F204" s="139"/>
      <c r="G204" s="139"/>
      <c r="H204" s="139"/>
      <c r="I204" s="139"/>
      <c r="J204" s="139"/>
      <c r="K204" s="139"/>
      <c r="L204" s="139"/>
      <c r="M204" s="139" t="s">
        <v>123</v>
      </c>
    </row>
    <row r="205" spans="1:13" ht="21" customHeight="1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61" t="s">
        <v>238</v>
      </c>
    </row>
    <row r="206" spans="1:13" ht="21" customHeight="1">
      <c r="A206" s="73" t="s">
        <v>43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1:13" ht="21" customHeight="1">
      <c r="A207" s="73" t="s">
        <v>171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1:13" ht="21" customHeight="1">
      <c r="A208" s="73" t="s">
        <v>274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3:13" ht="21" customHeight="1">
      <c r="C209" s="77"/>
      <c r="D209" s="77"/>
      <c r="E209" s="77"/>
      <c r="H209" s="77"/>
      <c r="I209" s="77"/>
      <c r="J209" s="77"/>
      <c r="M209" s="161" t="s">
        <v>240</v>
      </c>
    </row>
    <row r="210" spans="7:14" s="79" customFormat="1" ht="21" customHeight="1">
      <c r="G210" s="80"/>
      <c r="H210" s="80" t="s">
        <v>34</v>
      </c>
      <c r="I210" s="80"/>
      <c r="J210" s="81"/>
      <c r="K210" s="80"/>
      <c r="L210" s="80" t="s">
        <v>109</v>
      </c>
      <c r="M210" s="80"/>
      <c r="N210" s="74"/>
    </row>
    <row r="211" spans="5:13" ht="21" customHeight="1">
      <c r="E211" s="82"/>
      <c r="F211" s="74"/>
      <c r="G211" s="118">
        <v>2555</v>
      </c>
      <c r="H211" s="105"/>
      <c r="I211" s="118">
        <v>2554</v>
      </c>
      <c r="J211" s="84"/>
      <c r="K211" s="118">
        <v>2555</v>
      </c>
      <c r="L211" s="105"/>
      <c r="M211" s="118">
        <v>2554</v>
      </c>
    </row>
    <row r="212" spans="5:13" ht="21" customHeight="1">
      <c r="E212" s="82"/>
      <c r="F212" s="74"/>
      <c r="G212" s="179"/>
      <c r="H212" s="105"/>
      <c r="I212" s="179"/>
      <c r="J212" s="84"/>
      <c r="K212" s="179"/>
      <c r="L212" s="105"/>
      <c r="M212" s="179"/>
    </row>
    <row r="213" spans="1:13" s="81" customFormat="1" ht="21" customHeight="1">
      <c r="A213" s="121" t="s">
        <v>243</v>
      </c>
      <c r="C213" s="122"/>
      <c r="D213" s="123"/>
      <c r="E213" s="124"/>
      <c r="F213" s="125"/>
      <c r="G213" s="141">
        <f>G182</f>
        <v>1365618</v>
      </c>
      <c r="H213" s="126"/>
      <c r="I213" s="141">
        <f>I182</f>
        <v>1457914</v>
      </c>
      <c r="J213" s="127"/>
      <c r="K213" s="141">
        <f>K182</f>
        <v>549049</v>
      </c>
      <c r="M213" s="141">
        <f>M182</f>
        <v>389394</v>
      </c>
    </row>
    <row r="214" spans="1:13" s="81" customFormat="1" ht="21" customHeight="1">
      <c r="A214" s="121"/>
      <c r="C214" s="122"/>
      <c r="D214" s="123"/>
      <c r="E214" s="124"/>
      <c r="F214" s="125"/>
      <c r="G214" s="128"/>
      <c r="H214" s="126"/>
      <c r="I214" s="128"/>
      <c r="J214" s="127"/>
      <c r="K214" s="128"/>
      <c r="M214" s="128"/>
    </row>
    <row r="215" spans="1:13" s="81" customFormat="1" ht="21" customHeight="1">
      <c r="A215" s="121" t="s">
        <v>172</v>
      </c>
      <c r="C215" s="122"/>
      <c r="D215" s="123"/>
      <c r="E215" s="124"/>
      <c r="F215" s="125"/>
      <c r="G215" s="128"/>
      <c r="H215" s="126"/>
      <c r="I215" s="128"/>
      <c r="J215" s="127"/>
      <c r="K215" s="128"/>
      <c r="M215" s="128"/>
    </row>
    <row r="216" spans="1:13" s="81" customFormat="1" ht="21" customHeight="1">
      <c r="A216" s="129" t="s">
        <v>284</v>
      </c>
      <c r="C216" s="122"/>
      <c r="D216" s="123"/>
      <c r="E216" s="124"/>
      <c r="F216" s="125"/>
      <c r="G216" s="128">
        <f>G318-801</f>
        <v>20599</v>
      </c>
      <c r="H216" s="126"/>
      <c r="I216" s="128">
        <v>-155846</v>
      </c>
      <c r="J216" s="126"/>
      <c r="K216" s="128">
        <f>K318-728</f>
        <v>20526</v>
      </c>
      <c r="L216" s="180"/>
      <c r="M216" s="128">
        <v>-155858</v>
      </c>
    </row>
    <row r="217" spans="1:13" s="81" customFormat="1" ht="21" customHeight="1">
      <c r="A217" s="129" t="s">
        <v>181</v>
      </c>
      <c r="C217" s="122"/>
      <c r="D217" s="123"/>
      <c r="E217" s="124"/>
      <c r="F217" s="125"/>
      <c r="G217" s="128">
        <f>G322--28346</f>
        <v>32909</v>
      </c>
      <c r="H217" s="126"/>
      <c r="I217" s="128">
        <v>14623</v>
      </c>
      <c r="J217" s="126"/>
      <c r="K217" s="128">
        <v>0</v>
      </c>
      <c r="L217" s="180"/>
      <c r="M217" s="128">
        <v>0</v>
      </c>
    </row>
    <row r="218" spans="1:13" s="81" customFormat="1" ht="21" customHeight="1">
      <c r="A218" s="129" t="s">
        <v>193</v>
      </c>
      <c r="C218" s="122"/>
      <c r="D218" s="123"/>
      <c r="E218" s="124"/>
      <c r="F218" s="125"/>
      <c r="G218" s="128">
        <f>G323-116231</f>
        <v>-17126</v>
      </c>
      <c r="H218" s="126"/>
      <c r="I218" s="128">
        <v>7404</v>
      </c>
      <c r="J218" s="126"/>
      <c r="K218" s="128">
        <v>0</v>
      </c>
      <c r="L218" s="180"/>
      <c r="M218" s="128">
        <v>0</v>
      </c>
    </row>
    <row r="219" spans="1:13" s="81" customFormat="1" ht="21" customHeight="1">
      <c r="A219" s="121" t="s">
        <v>241</v>
      </c>
      <c r="C219" s="122"/>
      <c r="D219" s="123"/>
      <c r="E219" s="124"/>
      <c r="F219" s="125"/>
      <c r="G219" s="142">
        <f>SUM(G216:G218)</f>
        <v>36382</v>
      </c>
      <c r="H219" s="126"/>
      <c r="I219" s="142">
        <f>SUM(I216:I218)</f>
        <v>-133819</v>
      </c>
      <c r="J219" s="126"/>
      <c r="K219" s="142">
        <f>SUM(K216:K218)</f>
        <v>20526</v>
      </c>
      <c r="L219" s="180"/>
      <c r="M219" s="142">
        <f>SUM(M216:M218)</f>
        <v>-155858</v>
      </c>
    </row>
    <row r="220" spans="1:13" s="81" customFormat="1" ht="21" customHeight="1">
      <c r="A220" s="121"/>
      <c r="C220" s="122"/>
      <c r="D220" s="123"/>
      <c r="E220" s="124"/>
      <c r="F220" s="125"/>
      <c r="G220" s="128"/>
      <c r="H220" s="126"/>
      <c r="I220" s="128"/>
      <c r="J220" s="126"/>
      <c r="K220" s="128"/>
      <c r="L220" s="180"/>
      <c r="M220" s="128"/>
    </row>
    <row r="221" spans="1:13" s="81" customFormat="1" ht="21" customHeight="1" thickBot="1">
      <c r="A221" s="121" t="s">
        <v>242</v>
      </c>
      <c r="C221" s="122"/>
      <c r="D221" s="123"/>
      <c r="E221" s="124"/>
      <c r="F221" s="125"/>
      <c r="G221" s="143">
        <f>G213+G219</f>
        <v>1402000</v>
      </c>
      <c r="H221" s="126"/>
      <c r="I221" s="143">
        <f>I213+I219</f>
        <v>1324095</v>
      </c>
      <c r="J221" s="126"/>
      <c r="K221" s="143">
        <f>K213+K219</f>
        <v>569575</v>
      </c>
      <c r="L221" s="180"/>
      <c r="M221" s="143">
        <f>M213+M219</f>
        <v>233536</v>
      </c>
    </row>
    <row r="222" spans="1:13" s="81" customFormat="1" ht="21" customHeight="1" thickTop="1">
      <c r="A222" s="121"/>
      <c r="C222" s="122"/>
      <c r="D222" s="123"/>
      <c r="E222" s="124"/>
      <c r="F222" s="125"/>
      <c r="G222" s="128"/>
      <c r="H222" s="126"/>
      <c r="I222" s="128"/>
      <c r="J222" s="127"/>
      <c r="K222" s="128"/>
      <c r="M222" s="128"/>
    </row>
    <row r="223" spans="1:13" s="81" customFormat="1" ht="21" customHeight="1">
      <c r="A223" s="121" t="s">
        <v>173</v>
      </c>
      <c r="C223" s="122"/>
      <c r="D223" s="123"/>
      <c r="E223" s="124"/>
      <c r="F223" s="125"/>
      <c r="G223" s="128"/>
      <c r="H223" s="126"/>
      <c r="I223" s="128"/>
      <c r="J223" s="127"/>
      <c r="K223" s="128"/>
      <c r="M223" s="128"/>
    </row>
    <row r="224" spans="1:13" s="81" customFormat="1" ht="21" customHeight="1" thickBot="1">
      <c r="A224" s="74" t="s">
        <v>201</v>
      </c>
      <c r="C224" s="122"/>
      <c r="D224" s="123"/>
      <c r="E224" s="124"/>
      <c r="F224" s="125"/>
      <c r="G224" s="128">
        <f>G226-G225</f>
        <v>1329278</v>
      </c>
      <c r="H224" s="126"/>
      <c r="I224" s="128">
        <f>I221-I225</f>
        <v>1260948</v>
      </c>
      <c r="J224" s="127"/>
      <c r="K224" s="108">
        <f>K221</f>
        <v>569575</v>
      </c>
      <c r="L224" s="99"/>
      <c r="M224" s="108">
        <f>M221</f>
        <v>233536</v>
      </c>
    </row>
    <row r="225" spans="1:13" s="81" customFormat="1" ht="21" customHeight="1" thickTop="1">
      <c r="A225" s="74" t="s">
        <v>169</v>
      </c>
      <c r="C225" s="122"/>
      <c r="D225" s="123"/>
      <c r="E225" s="124"/>
      <c r="F225" s="125"/>
      <c r="G225" s="141">
        <v>72722</v>
      </c>
      <c r="H225" s="126"/>
      <c r="I225" s="141">
        <v>63147</v>
      </c>
      <c r="J225" s="127"/>
      <c r="K225" s="99"/>
      <c r="L225" s="99"/>
      <c r="M225" s="99"/>
    </row>
    <row r="226" spans="1:13" s="81" customFormat="1" ht="21" customHeight="1" thickBot="1">
      <c r="A226" s="121"/>
      <c r="C226" s="122"/>
      <c r="D226" s="123"/>
      <c r="E226" s="124"/>
      <c r="F226" s="125"/>
      <c r="G226" s="160">
        <f>G221</f>
        <v>1402000</v>
      </c>
      <c r="H226" s="126"/>
      <c r="I226" s="160">
        <f>I221</f>
        <v>1324095</v>
      </c>
      <c r="J226" s="127"/>
      <c r="K226" s="99"/>
      <c r="L226" s="99"/>
      <c r="M226" s="99"/>
    </row>
    <row r="227" spans="1:13" s="81" customFormat="1" ht="21" customHeight="1" thickTop="1">
      <c r="A227" s="121"/>
      <c r="C227" s="122"/>
      <c r="D227" s="123"/>
      <c r="E227" s="124"/>
      <c r="F227" s="125"/>
      <c r="G227" s="128"/>
      <c r="H227" s="126"/>
      <c r="I227" s="128"/>
      <c r="J227" s="127"/>
      <c r="K227" s="128"/>
      <c r="M227" s="128"/>
    </row>
    <row r="228" spans="1:13" ht="21" customHeight="1">
      <c r="A228" s="74" t="s">
        <v>42</v>
      </c>
      <c r="E228" s="82"/>
      <c r="F228" s="74"/>
      <c r="G228" s="105"/>
      <c r="H228" s="105"/>
      <c r="I228" s="76"/>
      <c r="J228" s="84"/>
      <c r="K228" s="105"/>
      <c r="L228" s="105"/>
      <c r="M228" s="76"/>
    </row>
    <row r="229" spans="5:13" ht="21" customHeight="1">
      <c r="E229" s="82"/>
      <c r="F229" s="74"/>
      <c r="G229" s="105"/>
      <c r="H229" s="105"/>
      <c r="I229" s="76"/>
      <c r="J229" s="84"/>
      <c r="K229" s="105"/>
      <c r="L229" s="105"/>
      <c r="M229" s="76"/>
    </row>
    <row r="230" spans="5:13" ht="21" customHeight="1">
      <c r="E230" s="82"/>
      <c r="F230" s="74"/>
      <c r="G230" s="105"/>
      <c r="H230" s="105"/>
      <c r="I230" s="76"/>
      <c r="J230" s="84"/>
      <c r="K230" s="105"/>
      <c r="L230" s="105"/>
      <c r="M230" s="76"/>
    </row>
    <row r="231" spans="5:13" ht="21" customHeight="1">
      <c r="E231" s="82"/>
      <c r="F231" s="74"/>
      <c r="G231" s="105"/>
      <c r="H231" s="105"/>
      <c r="I231" s="76"/>
      <c r="J231" s="84"/>
      <c r="K231" s="105"/>
      <c r="L231" s="105"/>
      <c r="M231" s="76"/>
    </row>
    <row r="232" spans="5:13" ht="21" customHeight="1">
      <c r="E232" s="82"/>
      <c r="F232" s="74"/>
      <c r="G232" s="105"/>
      <c r="H232" s="105"/>
      <c r="I232" s="76"/>
      <c r="J232" s="84"/>
      <c r="K232" s="105"/>
      <c r="L232" s="105"/>
      <c r="M232" s="76"/>
    </row>
    <row r="233" spans="5:13" ht="21" customHeight="1">
      <c r="E233" s="82"/>
      <c r="F233" s="74"/>
      <c r="G233" s="105"/>
      <c r="H233" s="105"/>
      <c r="I233" s="76"/>
      <c r="J233" s="84"/>
      <c r="K233" s="105"/>
      <c r="L233" s="105"/>
      <c r="M233" s="76"/>
    </row>
    <row r="234" spans="5:13" ht="21" customHeight="1">
      <c r="E234" s="82"/>
      <c r="F234" s="74"/>
      <c r="G234" s="105"/>
      <c r="H234" s="105"/>
      <c r="I234" s="76"/>
      <c r="J234" s="84"/>
      <c r="K234" s="105"/>
      <c r="L234" s="105"/>
      <c r="M234" s="76"/>
    </row>
    <row r="235" spans="5:13" ht="21" customHeight="1">
      <c r="E235" s="82"/>
      <c r="F235" s="74"/>
      <c r="G235" s="105"/>
      <c r="H235" s="105"/>
      <c r="I235" s="76"/>
      <c r="J235" s="84"/>
      <c r="K235" s="105"/>
      <c r="L235" s="105"/>
      <c r="M235" s="76"/>
    </row>
    <row r="236" spans="5:13" ht="21" customHeight="1">
      <c r="E236" s="82"/>
      <c r="F236" s="74"/>
      <c r="G236" s="105"/>
      <c r="H236" s="105"/>
      <c r="I236" s="76"/>
      <c r="J236" s="84"/>
      <c r="K236" s="105"/>
      <c r="L236" s="105"/>
      <c r="M236" s="76"/>
    </row>
    <row r="237" spans="5:13" ht="21" customHeight="1">
      <c r="E237" s="82"/>
      <c r="F237" s="74"/>
      <c r="G237" s="105"/>
      <c r="H237" s="105"/>
      <c r="I237" s="76"/>
      <c r="J237" s="84"/>
      <c r="K237" s="105"/>
      <c r="L237" s="105"/>
      <c r="M237" s="76"/>
    </row>
    <row r="238" spans="5:13" ht="21" customHeight="1">
      <c r="E238" s="82"/>
      <c r="F238" s="74"/>
      <c r="G238" s="105"/>
      <c r="H238" s="105"/>
      <c r="I238" s="76"/>
      <c r="J238" s="84"/>
      <c r="K238" s="105"/>
      <c r="L238" s="105"/>
      <c r="M238" s="76"/>
    </row>
    <row r="239" spans="5:13" ht="21" customHeight="1">
      <c r="E239" s="82"/>
      <c r="F239" s="74"/>
      <c r="G239" s="105"/>
      <c r="H239" s="105"/>
      <c r="I239" s="76"/>
      <c r="J239" s="84"/>
      <c r="K239" s="105"/>
      <c r="L239" s="105"/>
      <c r="M239" s="76"/>
    </row>
    <row r="240" spans="5:13" ht="21" customHeight="1">
      <c r="E240" s="82"/>
      <c r="F240" s="74"/>
      <c r="G240" s="105"/>
      <c r="H240" s="105"/>
      <c r="I240" s="76"/>
      <c r="J240" s="84"/>
      <c r="K240" s="105"/>
      <c r="L240" s="105"/>
      <c r="M240" s="76"/>
    </row>
    <row r="241" spans="5:13" ht="21" customHeight="1">
      <c r="E241" s="82"/>
      <c r="F241" s="74"/>
      <c r="G241" s="105"/>
      <c r="H241" s="105"/>
      <c r="I241" s="76"/>
      <c r="J241" s="84"/>
      <c r="K241" s="105"/>
      <c r="L241" s="105"/>
      <c r="M241" s="76"/>
    </row>
    <row r="242" spans="5:13" ht="21" customHeight="1">
      <c r="E242" s="82"/>
      <c r="F242" s="74"/>
      <c r="G242" s="105"/>
      <c r="H242" s="105"/>
      <c r="I242" s="76"/>
      <c r="J242" s="84"/>
      <c r="K242" s="105"/>
      <c r="L242" s="105"/>
      <c r="M242" s="76"/>
    </row>
    <row r="243" spans="5:13" ht="21" customHeight="1">
      <c r="E243" s="82"/>
      <c r="F243" s="74"/>
      <c r="G243" s="105"/>
      <c r="H243" s="105"/>
      <c r="I243" s="76"/>
      <c r="J243" s="84"/>
      <c r="K243" s="105"/>
      <c r="L243" s="105"/>
      <c r="M243" s="76"/>
    </row>
    <row r="244" spans="5:13" ht="21" customHeight="1">
      <c r="E244" s="82"/>
      <c r="F244" s="74"/>
      <c r="G244" s="105"/>
      <c r="H244" s="105"/>
      <c r="I244" s="76"/>
      <c r="J244" s="84"/>
      <c r="K244" s="105"/>
      <c r="L244" s="105"/>
      <c r="M244" s="76"/>
    </row>
    <row r="245" spans="5:13" ht="21" customHeight="1">
      <c r="E245" s="82"/>
      <c r="F245" s="74"/>
      <c r="G245" s="105"/>
      <c r="H245" s="105"/>
      <c r="I245" s="76"/>
      <c r="J245" s="84"/>
      <c r="K245" s="105"/>
      <c r="L245" s="105"/>
      <c r="M245" s="76"/>
    </row>
    <row r="246" spans="5:13" ht="21" customHeight="1">
      <c r="E246" s="82"/>
      <c r="F246" s="74"/>
      <c r="G246" s="105"/>
      <c r="H246" s="105"/>
      <c r="I246" s="76"/>
      <c r="J246" s="84"/>
      <c r="K246" s="105"/>
      <c r="L246" s="105"/>
      <c r="M246" s="76"/>
    </row>
    <row r="247" spans="5:13" ht="21" customHeight="1">
      <c r="E247" s="82"/>
      <c r="F247" s="74"/>
      <c r="G247" s="105"/>
      <c r="H247" s="105"/>
      <c r="I247" s="76"/>
      <c r="J247" s="84"/>
      <c r="K247" s="105"/>
      <c r="L247" s="105"/>
      <c r="M247" s="76"/>
    </row>
    <row r="248" spans="5:13" ht="21" customHeight="1">
      <c r="E248" s="82"/>
      <c r="F248" s="74"/>
      <c r="G248" s="105"/>
      <c r="H248" s="105"/>
      <c r="I248" s="76"/>
      <c r="J248" s="84"/>
      <c r="K248" s="105"/>
      <c r="L248" s="105"/>
      <c r="M248" s="76"/>
    </row>
    <row r="249" spans="5:13" ht="21" customHeight="1">
      <c r="E249" s="82"/>
      <c r="F249" s="74"/>
      <c r="G249" s="105"/>
      <c r="H249" s="105"/>
      <c r="I249" s="76"/>
      <c r="J249" s="84"/>
      <c r="K249" s="105"/>
      <c r="L249" s="105"/>
      <c r="M249" s="76"/>
    </row>
    <row r="250" spans="5:13" ht="21" customHeight="1">
      <c r="E250" s="82"/>
      <c r="F250" s="74"/>
      <c r="G250" s="105"/>
      <c r="H250" s="105"/>
      <c r="I250" s="76"/>
      <c r="J250" s="84"/>
      <c r="K250" s="105"/>
      <c r="L250" s="105"/>
      <c r="M250" s="76"/>
    </row>
    <row r="251" spans="5:13" ht="21" customHeight="1">
      <c r="E251" s="82"/>
      <c r="F251" s="74"/>
      <c r="G251" s="105"/>
      <c r="H251" s="105"/>
      <c r="I251" s="76"/>
      <c r="J251" s="84"/>
      <c r="K251" s="105"/>
      <c r="L251" s="105"/>
      <c r="M251" s="76"/>
    </row>
    <row r="252" spans="5:13" ht="21" customHeight="1">
      <c r="E252" s="82"/>
      <c r="F252" s="74"/>
      <c r="G252" s="105"/>
      <c r="H252" s="105"/>
      <c r="I252" s="76"/>
      <c r="J252" s="84"/>
      <c r="K252" s="105"/>
      <c r="L252" s="105"/>
      <c r="M252" s="76"/>
    </row>
    <row r="253" spans="5:13" ht="21" customHeight="1">
      <c r="E253" s="82"/>
      <c r="F253" s="74"/>
      <c r="G253" s="105"/>
      <c r="H253" s="105"/>
      <c r="I253" s="76"/>
      <c r="J253" s="84"/>
      <c r="K253" s="105"/>
      <c r="L253" s="105"/>
      <c r="M253" s="76"/>
    </row>
    <row r="254" spans="5:13" ht="21" customHeight="1">
      <c r="E254" s="82"/>
      <c r="F254" s="74"/>
      <c r="G254" s="105"/>
      <c r="H254" s="105"/>
      <c r="I254" s="76"/>
      <c r="J254" s="84"/>
      <c r="K254" s="105"/>
      <c r="L254" s="105"/>
      <c r="M254" s="76"/>
    </row>
    <row r="255" spans="1:13" s="177" customFormat="1" ht="21" customHeight="1">
      <c r="A255" s="139"/>
      <c r="B255" s="139"/>
      <c r="C255" s="139"/>
      <c r="D255" s="176"/>
      <c r="E255" s="139"/>
      <c r="F255" s="139"/>
      <c r="G255" s="139"/>
      <c r="H255" s="139"/>
      <c r="I255" s="139"/>
      <c r="J255" s="139"/>
      <c r="K255" s="139"/>
      <c r="L255" s="139"/>
      <c r="M255" s="139" t="s">
        <v>170</v>
      </c>
    </row>
    <row r="256" spans="1:13" s="110" customFormat="1" ht="21" customHeight="1">
      <c r="A256" s="168"/>
      <c r="B256" s="168"/>
      <c r="C256" s="168"/>
      <c r="D256" s="74"/>
      <c r="E256" s="168"/>
      <c r="F256" s="168"/>
      <c r="G256" s="168"/>
      <c r="H256" s="168"/>
      <c r="I256" s="168"/>
      <c r="J256" s="168"/>
      <c r="K256" s="168"/>
      <c r="L256" s="168"/>
      <c r="M256" s="161" t="s">
        <v>238</v>
      </c>
    </row>
    <row r="257" spans="1:13" s="110" customFormat="1" ht="21" customHeight="1">
      <c r="A257" s="73" t="s">
        <v>43</v>
      </c>
      <c r="B257" s="168"/>
      <c r="C257" s="168"/>
      <c r="D257" s="74"/>
      <c r="E257" s="168"/>
      <c r="F257" s="168"/>
      <c r="G257" s="168"/>
      <c r="H257" s="168"/>
      <c r="I257" s="168"/>
      <c r="J257" s="168"/>
      <c r="K257" s="168"/>
      <c r="L257" s="168"/>
      <c r="M257" s="168"/>
    </row>
    <row r="258" spans="1:13" s="110" customFormat="1" ht="21" customHeight="1">
      <c r="A258" s="73" t="s">
        <v>13</v>
      </c>
      <c r="B258" s="168"/>
      <c r="C258" s="168"/>
      <c r="D258" s="74"/>
      <c r="E258" s="168"/>
      <c r="F258" s="168"/>
      <c r="G258" s="168"/>
      <c r="H258" s="168"/>
      <c r="I258" s="168"/>
      <c r="J258" s="168"/>
      <c r="K258" s="168"/>
      <c r="L258" s="168"/>
      <c r="M258" s="168"/>
    </row>
    <row r="259" spans="1:13" s="110" customFormat="1" ht="21" customHeight="1">
      <c r="A259" s="73" t="s">
        <v>280</v>
      </c>
      <c r="B259" s="168"/>
      <c r="C259" s="168"/>
      <c r="D259" s="74"/>
      <c r="E259" s="168"/>
      <c r="F259" s="168"/>
      <c r="G259" s="168"/>
      <c r="H259" s="168"/>
      <c r="I259" s="168"/>
      <c r="J259" s="168"/>
      <c r="K259" s="168"/>
      <c r="L259" s="168"/>
      <c r="M259" s="168"/>
    </row>
    <row r="260" spans="1:13" s="110" customFormat="1" ht="21" customHeight="1">
      <c r="A260" s="168"/>
      <c r="B260" s="168"/>
      <c r="C260" s="168"/>
      <c r="D260" s="74"/>
      <c r="E260" s="168"/>
      <c r="F260" s="168"/>
      <c r="G260" s="168"/>
      <c r="H260" s="168"/>
      <c r="I260" s="168"/>
      <c r="J260" s="168"/>
      <c r="K260" s="168"/>
      <c r="L260" s="168"/>
      <c r="M260" s="161" t="s">
        <v>239</v>
      </c>
    </row>
    <row r="261" spans="1:13" s="110" customFormat="1" ht="21" customHeight="1">
      <c r="A261" s="79"/>
      <c r="B261" s="79"/>
      <c r="C261" s="79"/>
      <c r="D261" s="79"/>
      <c r="E261" s="79"/>
      <c r="F261" s="79"/>
      <c r="G261" s="80"/>
      <c r="H261" s="80" t="s">
        <v>34</v>
      </c>
      <c r="I261" s="80"/>
      <c r="J261" s="81"/>
      <c r="K261" s="80"/>
      <c r="L261" s="80" t="s">
        <v>109</v>
      </c>
      <c r="M261" s="80"/>
    </row>
    <row r="262" spans="1:13" s="110" customFormat="1" ht="21" customHeight="1">
      <c r="A262" s="74"/>
      <c r="B262" s="74"/>
      <c r="C262" s="74"/>
      <c r="D262" s="74"/>
      <c r="E262" s="82" t="s">
        <v>27</v>
      </c>
      <c r="F262" s="74"/>
      <c r="G262" s="118">
        <v>2555</v>
      </c>
      <c r="H262" s="105"/>
      <c r="I262" s="118">
        <v>2554</v>
      </c>
      <c r="J262" s="84"/>
      <c r="K262" s="118">
        <v>2555</v>
      </c>
      <c r="L262" s="105"/>
      <c r="M262" s="118">
        <v>2554</v>
      </c>
    </row>
    <row r="263" spans="1:13" s="110" customFormat="1" ht="21" customHeight="1">
      <c r="A263" s="79" t="s">
        <v>25</v>
      </c>
      <c r="B263" s="74"/>
      <c r="C263" s="74"/>
      <c r="D263" s="74"/>
      <c r="E263" s="76"/>
      <c r="F263" s="168"/>
      <c r="G263" s="168"/>
      <c r="H263" s="168"/>
      <c r="I263" s="168"/>
      <c r="J263" s="168"/>
      <c r="K263" s="168"/>
      <c r="L263" s="168"/>
      <c r="M263" s="168"/>
    </row>
    <row r="264" spans="1:13" s="110" customFormat="1" ht="21" customHeight="1">
      <c r="A264" s="74" t="s">
        <v>136</v>
      </c>
      <c r="B264" s="89"/>
      <c r="C264" s="89"/>
      <c r="D264" s="74"/>
      <c r="E264" s="90">
        <v>5</v>
      </c>
      <c r="F264" s="168"/>
      <c r="G264" s="92">
        <v>21059245</v>
      </c>
      <c r="H264" s="92"/>
      <c r="I264" s="92">
        <v>15607478</v>
      </c>
      <c r="J264" s="92"/>
      <c r="K264" s="92">
        <v>4863803</v>
      </c>
      <c r="L264" s="92"/>
      <c r="M264" s="92">
        <v>3978087</v>
      </c>
    </row>
    <row r="265" spans="1:13" s="110" customFormat="1" ht="21" customHeight="1">
      <c r="A265" s="74" t="s">
        <v>50</v>
      </c>
      <c r="B265" s="119"/>
      <c r="C265" s="119"/>
      <c r="D265" s="74"/>
      <c r="E265" s="90">
        <v>5</v>
      </c>
      <c r="F265" s="168"/>
      <c r="G265" s="92"/>
      <c r="H265" s="92"/>
      <c r="I265" s="92"/>
      <c r="J265" s="92"/>
      <c r="K265" s="92"/>
      <c r="L265" s="92"/>
      <c r="M265" s="92"/>
    </row>
    <row r="266" spans="1:13" s="110" customFormat="1" ht="21" customHeight="1">
      <c r="A266" s="74"/>
      <c r="B266" s="74" t="s">
        <v>198</v>
      </c>
      <c r="C266" s="89"/>
      <c r="D266" s="74"/>
      <c r="E266" s="90"/>
      <c r="F266" s="168"/>
      <c r="G266" s="94">
        <v>609430</v>
      </c>
      <c r="H266" s="92"/>
      <c r="I266" s="94">
        <v>473911</v>
      </c>
      <c r="J266" s="92"/>
      <c r="K266" s="94">
        <v>22281</v>
      </c>
      <c r="L266" s="92"/>
      <c r="M266" s="94">
        <v>19783</v>
      </c>
    </row>
    <row r="267" spans="1:13" s="110" customFormat="1" ht="21" customHeight="1">
      <c r="A267" s="74"/>
      <c r="B267" s="74" t="s">
        <v>51</v>
      </c>
      <c r="C267" s="89"/>
      <c r="D267" s="74"/>
      <c r="E267" s="90"/>
      <c r="F267" s="168"/>
      <c r="G267" s="148">
        <v>31738</v>
      </c>
      <c r="H267" s="92"/>
      <c r="I267" s="148">
        <v>22534</v>
      </c>
      <c r="J267" s="92"/>
      <c r="K267" s="148">
        <v>65008</v>
      </c>
      <c r="L267" s="92"/>
      <c r="M267" s="148">
        <v>37425</v>
      </c>
    </row>
    <row r="268" spans="1:13" s="110" customFormat="1" ht="21" customHeight="1">
      <c r="A268" s="74"/>
      <c r="B268" s="74" t="s">
        <v>114</v>
      </c>
      <c r="C268" s="89"/>
      <c r="D268" s="74"/>
      <c r="E268" s="90" t="s">
        <v>287</v>
      </c>
      <c r="F268" s="168"/>
      <c r="G268" s="148">
        <v>2426</v>
      </c>
      <c r="H268" s="92"/>
      <c r="I268" s="148">
        <v>51681</v>
      </c>
      <c r="J268" s="92"/>
      <c r="K268" s="148">
        <v>916627</v>
      </c>
      <c r="L268" s="92"/>
      <c r="M268" s="148">
        <v>797784</v>
      </c>
    </row>
    <row r="269" spans="1:13" s="110" customFormat="1" ht="21" customHeight="1">
      <c r="A269" s="74"/>
      <c r="B269" s="74" t="s">
        <v>206</v>
      </c>
      <c r="C269" s="89"/>
      <c r="D269" s="74"/>
      <c r="E269" s="90" t="s">
        <v>303</v>
      </c>
      <c r="F269" s="168"/>
      <c r="G269" s="148">
        <v>1795048</v>
      </c>
      <c r="H269" s="92"/>
      <c r="I269" s="148">
        <v>479028</v>
      </c>
      <c r="J269" s="92"/>
      <c r="K269" s="148">
        <v>0</v>
      </c>
      <c r="L269" s="92"/>
      <c r="M269" s="148">
        <v>0</v>
      </c>
    </row>
    <row r="270" spans="1:13" s="110" customFormat="1" ht="21" customHeight="1">
      <c r="A270" s="74"/>
      <c r="B270" s="74" t="s">
        <v>52</v>
      </c>
      <c r="C270" s="89"/>
      <c r="D270" s="74"/>
      <c r="E270" s="90"/>
      <c r="F270" s="168"/>
      <c r="G270" s="96">
        <v>227353</v>
      </c>
      <c r="H270" s="92"/>
      <c r="I270" s="96">
        <v>196727</v>
      </c>
      <c r="J270" s="92"/>
      <c r="K270" s="96">
        <v>196225</v>
      </c>
      <c r="L270" s="92"/>
      <c r="M270" s="96">
        <v>185119</v>
      </c>
    </row>
    <row r="271" spans="1:13" s="110" customFormat="1" ht="21" customHeight="1">
      <c r="A271" s="74" t="s">
        <v>53</v>
      </c>
      <c r="B271" s="74"/>
      <c r="C271" s="89"/>
      <c r="D271" s="74"/>
      <c r="E271" s="90"/>
      <c r="F271" s="168"/>
      <c r="G271" s="92">
        <f>SUM(G266:G270)</f>
        <v>2665995</v>
      </c>
      <c r="H271" s="92"/>
      <c r="I271" s="92">
        <f>SUM(I266:I270)</f>
        <v>1223881</v>
      </c>
      <c r="J271" s="92"/>
      <c r="K271" s="92">
        <f>SUM(K266:K270)</f>
        <v>1200141</v>
      </c>
      <c r="L271" s="92"/>
      <c r="M271" s="92">
        <f>SUM(M266:M270)</f>
        <v>1040111</v>
      </c>
    </row>
    <row r="272" spans="1:13" s="110" customFormat="1" ht="21" customHeight="1">
      <c r="A272" s="79" t="s">
        <v>14</v>
      </c>
      <c r="B272" s="74"/>
      <c r="C272" s="74"/>
      <c r="D272" s="74"/>
      <c r="E272" s="95"/>
      <c r="F272" s="168"/>
      <c r="G272" s="98">
        <f>SUM(G264:G271)-G271</f>
        <v>23725240</v>
      </c>
      <c r="H272" s="92"/>
      <c r="I272" s="98">
        <f>SUM(I264:I271)-I271</f>
        <v>16831359</v>
      </c>
      <c r="J272" s="92"/>
      <c r="K272" s="98">
        <f>SUM(K264:K271)-K271</f>
        <v>6063944</v>
      </c>
      <c r="L272" s="92"/>
      <c r="M272" s="98">
        <f>SUM(M264:M271)-M271</f>
        <v>5018198</v>
      </c>
    </row>
    <row r="273" spans="1:13" s="110" customFormat="1" ht="21" customHeight="1">
      <c r="A273" s="79" t="s">
        <v>26</v>
      </c>
      <c r="B273" s="74"/>
      <c r="C273" s="74"/>
      <c r="D273" s="74"/>
      <c r="E273" s="95"/>
      <c r="F273" s="168"/>
      <c r="G273" s="92"/>
      <c r="H273" s="92"/>
      <c r="I273" s="92"/>
      <c r="J273" s="92"/>
      <c r="K273" s="92"/>
      <c r="L273" s="92"/>
      <c r="M273" s="92"/>
    </row>
    <row r="274" spans="1:13" s="110" customFormat="1" ht="21" customHeight="1">
      <c r="A274" s="74" t="s">
        <v>207</v>
      </c>
      <c r="B274" s="74"/>
      <c r="C274" s="89"/>
      <c r="D274" s="89"/>
      <c r="E274" s="90">
        <v>5</v>
      </c>
      <c r="F274" s="168"/>
      <c r="G274" s="92">
        <v>13930052</v>
      </c>
      <c r="H274" s="92"/>
      <c r="I274" s="92">
        <f>9443551+976178</f>
        <v>10419729</v>
      </c>
      <c r="J274" s="92"/>
      <c r="K274" s="92">
        <v>3085373</v>
      </c>
      <c r="L274" s="92"/>
      <c r="M274" s="92">
        <f>2334860+302105</f>
        <v>2636965</v>
      </c>
    </row>
    <row r="275" spans="1:13" s="110" customFormat="1" ht="21" customHeight="1">
      <c r="A275" s="74" t="s">
        <v>126</v>
      </c>
      <c r="B275" s="74"/>
      <c r="C275" s="89"/>
      <c r="D275" s="89"/>
      <c r="E275" s="90">
        <v>5</v>
      </c>
      <c r="F275" s="168"/>
      <c r="G275" s="92">
        <v>4248701</v>
      </c>
      <c r="H275" s="92"/>
      <c r="I275" s="92">
        <f>2974121+277488</f>
        <v>3251609</v>
      </c>
      <c r="J275" s="92"/>
      <c r="K275" s="92">
        <v>1466103</v>
      </c>
      <c r="L275" s="92"/>
      <c r="M275" s="92">
        <f>1062169+49985</f>
        <v>1112154</v>
      </c>
    </row>
    <row r="276" spans="1:13" s="110" customFormat="1" ht="21" customHeight="1">
      <c r="A276" s="79" t="s">
        <v>23</v>
      </c>
      <c r="B276" s="74"/>
      <c r="C276" s="74"/>
      <c r="D276" s="74"/>
      <c r="E276" s="90"/>
      <c r="F276" s="168"/>
      <c r="G276" s="98">
        <f>SUM(G274:G275)</f>
        <v>18178753</v>
      </c>
      <c r="H276" s="92"/>
      <c r="I276" s="98">
        <f>SUM(I274:I275)</f>
        <v>13671338</v>
      </c>
      <c r="J276" s="92"/>
      <c r="K276" s="98">
        <f>SUM(K274:K275)</f>
        <v>4551476</v>
      </c>
      <c r="L276" s="92"/>
      <c r="M276" s="98">
        <f>SUM(M274:M275)</f>
        <v>3749119</v>
      </c>
    </row>
    <row r="277" spans="1:13" s="110" customFormat="1" ht="21" customHeight="1">
      <c r="A277" s="79" t="s">
        <v>145</v>
      </c>
      <c r="B277" s="74"/>
      <c r="C277" s="74"/>
      <c r="D277" s="74"/>
      <c r="E277" s="90"/>
      <c r="F277" s="168"/>
      <c r="G277" s="92"/>
      <c r="H277" s="92"/>
      <c r="I277" s="92"/>
      <c r="J277" s="92"/>
      <c r="K277" s="92"/>
      <c r="L277" s="92"/>
      <c r="M277" s="92"/>
    </row>
    <row r="278" spans="1:13" s="110" customFormat="1" ht="21" customHeight="1">
      <c r="A278" s="79" t="s">
        <v>146</v>
      </c>
      <c r="B278" s="74"/>
      <c r="C278" s="74"/>
      <c r="D278" s="74"/>
      <c r="E278" s="90"/>
      <c r="F278" s="168"/>
      <c r="G278" s="92">
        <f>G272-G276</f>
        <v>5546487</v>
      </c>
      <c r="H278" s="92"/>
      <c r="I278" s="92">
        <f>I272-I276</f>
        <v>3160021</v>
      </c>
      <c r="J278" s="92"/>
      <c r="K278" s="92">
        <f>K272-K276</f>
        <v>1512468</v>
      </c>
      <c r="L278" s="92"/>
      <c r="M278" s="92">
        <f>M272-M276</f>
        <v>1269079</v>
      </c>
    </row>
    <row r="279" spans="1:13" s="110" customFormat="1" ht="21" customHeight="1">
      <c r="A279" s="110" t="s">
        <v>118</v>
      </c>
      <c r="E279" s="130">
        <v>6</v>
      </c>
      <c r="F279" s="168"/>
      <c r="G279" s="97">
        <v>281355</v>
      </c>
      <c r="H279" s="92"/>
      <c r="I279" s="97">
        <v>176043</v>
      </c>
      <c r="J279" s="92"/>
      <c r="K279" s="97">
        <v>0</v>
      </c>
      <c r="L279" s="92"/>
      <c r="M279" s="97">
        <v>0</v>
      </c>
    </row>
    <row r="280" spans="1:13" s="110" customFormat="1" ht="21" customHeight="1">
      <c r="A280" s="79" t="s">
        <v>151</v>
      </c>
      <c r="E280" s="120"/>
      <c r="F280" s="168"/>
      <c r="G280" s="92">
        <f>SUM(G278:G279)</f>
        <v>5827842</v>
      </c>
      <c r="H280" s="92"/>
      <c r="I280" s="92">
        <f>SUM(I278:I279)</f>
        <v>3336064</v>
      </c>
      <c r="J280" s="92"/>
      <c r="K280" s="92">
        <f>SUM(K278:K279)</f>
        <v>1512468</v>
      </c>
      <c r="L280" s="92"/>
      <c r="M280" s="92">
        <f>SUM(M278:M279)</f>
        <v>1269079</v>
      </c>
    </row>
    <row r="281" spans="1:13" s="110" customFormat="1" ht="21" customHeight="1">
      <c r="A281" s="74" t="s">
        <v>127</v>
      </c>
      <c r="B281" s="74"/>
      <c r="C281" s="74"/>
      <c r="D281" s="74"/>
      <c r="E281" s="90">
        <v>5</v>
      </c>
      <c r="F281" s="168"/>
      <c r="G281" s="97">
        <v>-404340</v>
      </c>
      <c r="H281" s="92"/>
      <c r="I281" s="97">
        <v>-375187</v>
      </c>
      <c r="J281" s="92"/>
      <c r="K281" s="97">
        <v>-337032</v>
      </c>
      <c r="L281" s="92"/>
      <c r="M281" s="97">
        <v>-277311</v>
      </c>
    </row>
    <row r="282" spans="1:13" s="110" customFormat="1" ht="21" customHeight="1">
      <c r="A282" s="79" t="s">
        <v>139</v>
      </c>
      <c r="B282" s="74"/>
      <c r="C282" s="74"/>
      <c r="D282" s="74"/>
      <c r="E282" s="90"/>
      <c r="F282" s="168"/>
      <c r="G282" s="92">
        <f>SUM(G280:G281)</f>
        <v>5423502</v>
      </c>
      <c r="H282" s="92"/>
      <c r="I282" s="92">
        <f>SUM(I280:I281)</f>
        <v>2960877</v>
      </c>
      <c r="J282" s="92"/>
      <c r="K282" s="92">
        <f>SUM(K280:K281)</f>
        <v>1175436</v>
      </c>
      <c r="L282" s="92"/>
      <c r="M282" s="92">
        <f>SUM(M280:M281)</f>
        <v>991768</v>
      </c>
    </row>
    <row r="283" spans="1:13" s="110" customFormat="1" ht="21" customHeight="1">
      <c r="A283" s="74" t="s">
        <v>119</v>
      </c>
      <c r="B283" s="74"/>
      <c r="C283" s="74"/>
      <c r="D283" s="74"/>
      <c r="E283" s="90"/>
      <c r="F283" s="168"/>
      <c r="G283" s="92">
        <v>-754716</v>
      </c>
      <c r="H283" s="92"/>
      <c r="I283" s="92">
        <v>-639664</v>
      </c>
      <c r="J283" s="92"/>
      <c r="K283" s="92">
        <v>-95310</v>
      </c>
      <c r="L283" s="92"/>
      <c r="M283" s="92">
        <v>-48223</v>
      </c>
    </row>
    <row r="284" spans="1:13" s="110" customFormat="1" ht="21" customHeight="1" thickBot="1">
      <c r="A284" s="79" t="s">
        <v>243</v>
      </c>
      <c r="B284" s="74"/>
      <c r="C284" s="74"/>
      <c r="D284" s="74"/>
      <c r="E284" s="90"/>
      <c r="F284" s="168"/>
      <c r="G284" s="165">
        <f>SUM(G282:G283)</f>
        <v>4668786</v>
      </c>
      <c r="H284" s="162"/>
      <c r="I284" s="165">
        <f>SUM(I282:I283)</f>
        <v>2321213</v>
      </c>
      <c r="J284" s="162"/>
      <c r="K284" s="165">
        <f>SUM(K282:K283)</f>
        <v>1080126</v>
      </c>
      <c r="L284" s="162"/>
      <c r="M284" s="165">
        <f>SUM(M282:M283)</f>
        <v>943545</v>
      </c>
    </row>
    <row r="285" spans="1:13" s="110" customFormat="1" ht="21" customHeight="1" thickTop="1">
      <c r="A285" s="74"/>
      <c r="B285" s="74"/>
      <c r="C285" s="74"/>
      <c r="D285" s="74"/>
      <c r="E285" s="90"/>
      <c r="F285" s="168"/>
      <c r="G285" s="162"/>
      <c r="H285" s="162"/>
      <c r="I285" s="162"/>
      <c r="J285" s="162"/>
      <c r="K285" s="162"/>
      <c r="L285" s="162"/>
      <c r="M285" s="162"/>
    </row>
    <row r="286" spans="1:13" s="110" customFormat="1" ht="21" customHeight="1">
      <c r="A286" s="79" t="s">
        <v>208</v>
      </c>
      <c r="B286" s="74"/>
      <c r="C286" s="74"/>
      <c r="D286" s="74"/>
      <c r="E286" s="76"/>
      <c r="F286" s="168"/>
      <c r="G286" s="162"/>
      <c r="H286" s="162"/>
      <c r="I286" s="162"/>
      <c r="J286" s="162"/>
      <c r="K286" s="162"/>
      <c r="L286" s="162"/>
      <c r="M286" s="162"/>
    </row>
    <row r="287" spans="1:13" s="110" customFormat="1" ht="21" customHeight="1" thickBot="1">
      <c r="A287" s="74" t="s">
        <v>201</v>
      </c>
      <c r="B287" s="74"/>
      <c r="C287" s="74"/>
      <c r="D287" s="74"/>
      <c r="E287" s="76"/>
      <c r="F287" s="168"/>
      <c r="G287" s="162">
        <f>G284-G288</f>
        <v>4520418</v>
      </c>
      <c r="H287" s="162"/>
      <c r="I287" s="162">
        <f>I284-I288</f>
        <v>2222373</v>
      </c>
      <c r="J287" s="162"/>
      <c r="K287" s="166">
        <f>K284</f>
        <v>1080126</v>
      </c>
      <c r="L287" s="162"/>
      <c r="M287" s="166">
        <f>M284</f>
        <v>943545</v>
      </c>
    </row>
    <row r="288" spans="1:13" s="110" customFormat="1" ht="21" customHeight="1" thickTop="1">
      <c r="A288" s="74" t="s">
        <v>169</v>
      </c>
      <c r="B288" s="74"/>
      <c r="C288" s="74"/>
      <c r="D288" s="74"/>
      <c r="E288" s="76"/>
      <c r="F288" s="168"/>
      <c r="G288" s="162">
        <v>148368</v>
      </c>
      <c r="H288" s="162"/>
      <c r="I288" s="162">
        <v>98840</v>
      </c>
      <c r="J288" s="162"/>
      <c r="K288" s="162"/>
      <c r="L288" s="162"/>
      <c r="M288" s="162"/>
    </row>
    <row r="289" spans="1:13" s="110" customFormat="1" ht="21" customHeight="1" thickBot="1">
      <c r="A289" s="74"/>
      <c r="B289" s="74"/>
      <c r="C289" s="74"/>
      <c r="D289" s="74"/>
      <c r="E289" s="76"/>
      <c r="F289" s="168"/>
      <c r="G289" s="165">
        <f>SUM(G287:G288)</f>
        <v>4668786</v>
      </c>
      <c r="H289" s="162"/>
      <c r="I289" s="165">
        <f>SUM(I287:I288)</f>
        <v>2321213</v>
      </c>
      <c r="J289" s="162"/>
      <c r="K289" s="162"/>
      <c r="L289" s="162"/>
      <c r="M289" s="162"/>
    </row>
    <row r="290" spans="1:13" s="110" customFormat="1" ht="21" customHeight="1" thickTop="1">
      <c r="A290" s="168"/>
      <c r="B290" s="168"/>
      <c r="C290" s="168"/>
      <c r="D290" s="74"/>
      <c r="E290" s="168"/>
      <c r="F290" s="168"/>
      <c r="G290" s="162"/>
      <c r="H290" s="162"/>
      <c r="I290" s="162"/>
      <c r="J290" s="162"/>
      <c r="K290" s="162"/>
      <c r="L290" s="162"/>
      <c r="M290" s="162"/>
    </row>
    <row r="291" spans="1:13" s="110" customFormat="1" ht="21" customHeight="1">
      <c r="A291" s="168"/>
      <c r="B291" s="168"/>
      <c r="C291" s="168"/>
      <c r="D291" s="74"/>
      <c r="E291" s="168"/>
      <c r="F291" s="168"/>
      <c r="G291" s="162"/>
      <c r="H291" s="162"/>
      <c r="I291" s="162"/>
      <c r="J291" s="162"/>
      <c r="K291" s="162"/>
      <c r="L291" s="162"/>
      <c r="M291" s="162"/>
    </row>
    <row r="292" spans="1:13" s="110" customFormat="1" ht="21" customHeight="1">
      <c r="A292" s="79" t="s">
        <v>281</v>
      </c>
      <c r="B292" s="74"/>
      <c r="C292" s="74"/>
      <c r="D292" s="74"/>
      <c r="E292" s="168"/>
      <c r="F292" s="168"/>
      <c r="G292" s="162"/>
      <c r="H292" s="162"/>
      <c r="I292" s="162"/>
      <c r="J292" s="162"/>
      <c r="K292" s="162"/>
      <c r="L292" s="162"/>
      <c r="M292" s="162"/>
    </row>
    <row r="293" spans="1:15" s="110" customFormat="1" ht="21" customHeight="1" thickBot="1">
      <c r="A293" s="74" t="s">
        <v>302</v>
      </c>
      <c r="B293" s="74"/>
      <c r="C293" s="74"/>
      <c r="D293" s="74"/>
      <c r="E293" s="168"/>
      <c r="F293" s="168"/>
      <c r="G293" s="167">
        <f>G287*1000/G295</f>
        <v>2.924968143587939</v>
      </c>
      <c r="H293" s="162"/>
      <c r="I293" s="167">
        <v>1.613938211675903</v>
      </c>
      <c r="J293" s="162"/>
      <c r="K293" s="167">
        <f>K287*1000/K295</f>
        <v>0.6989030972492071</v>
      </c>
      <c r="L293" s="162"/>
      <c r="M293" s="167">
        <v>0.6852240060222743</v>
      </c>
      <c r="O293" s="174"/>
    </row>
    <row r="294" spans="5:13" s="110" customFormat="1" ht="21" customHeight="1" thickTop="1">
      <c r="E294" s="168"/>
      <c r="F294" s="168"/>
      <c r="G294" s="162"/>
      <c r="H294" s="162"/>
      <c r="I294" s="162"/>
      <c r="J294" s="162"/>
      <c r="K294" s="162"/>
      <c r="L294" s="162"/>
      <c r="M294" s="162"/>
    </row>
    <row r="295" spans="1:13" s="110" customFormat="1" ht="23.25" customHeight="1" thickBot="1">
      <c r="A295" s="74" t="s">
        <v>41</v>
      </c>
      <c r="B295" s="74"/>
      <c r="C295" s="74"/>
      <c r="D295" s="74"/>
      <c r="E295" s="168"/>
      <c r="F295" s="168"/>
      <c r="G295" s="166">
        <f>K295</f>
        <v>1545458883</v>
      </c>
      <c r="H295" s="162"/>
      <c r="I295" s="166">
        <v>1376987659.082873</v>
      </c>
      <c r="J295" s="162"/>
      <c r="K295" s="166">
        <v>1545458883</v>
      </c>
      <c r="L295" s="162"/>
      <c r="M295" s="166">
        <v>1376987659.082873</v>
      </c>
    </row>
    <row r="296" spans="1:13" s="110" customFormat="1" ht="21" customHeight="1" thickTop="1">
      <c r="A296" s="74"/>
      <c r="B296" s="74"/>
      <c r="C296" s="74"/>
      <c r="D296" s="74"/>
      <c r="E296" s="168"/>
      <c r="F296" s="168"/>
      <c r="G296" s="162"/>
      <c r="H296" s="162"/>
      <c r="I296" s="162"/>
      <c r="J296" s="162"/>
      <c r="K296" s="162"/>
      <c r="L296" s="162"/>
      <c r="M296" s="162"/>
    </row>
    <row r="297" spans="1:13" s="110" customFormat="1" ht="21" customHeight="1">
      <c r="A297" s="74"/>
      <c r="B297" s="74"/>
      <c r="C297" s="74"/>
      <c r="D297" s="74"/>
      <c r="E297" s="168"/>
      <c r="F297" s="168"/>
      <c r="G297" s="162"/>
      <c r="H297" s="162"/>
      <c r="I297" s="162"/>
      <c r="J297" s="162"/>
      <c r="K297" s="162"/>
      <c r="L297" s="162"/>
      <c r="M297" s="162"/>
    </row>
    <row r="298" spans="1:13" s="110" customFormat="1" ht="21" customHeight="1">
      <c r="A298" s="74" t="s">
        <v>42</v>
      </c>
      <c r="B298" s="74"/>
      <c r="C298" s="74"/>
      <c r="D298" s="74"/>
      <c r="E298" s="168"/>
      <c r="F298" s="168"/>
      <c r="G298" s="162"/>
      <c r="H298" s="162"/>
      <c r="I298" s="162"/>
      <c r="J298" s="162"/>
      <c r="K298" s="162"/>
      <c r="L298" s="162"/>
      <c r="M298" s="162"/>
    </row>
    <row r="299" spans="1:13" s="110" customFormat="1" ht="21" customHeight="1">
      <c r="A299" s="74"/>
      <c r="B299" s="74"/>
      <c r="C299" s="74"/>
      <c r="D299" s="74"/>
      <c r="E299" s="168"/>
      <c r="F299" s="168"/>
      <c r="G299" s="162"/>
      <c r="H299" s="162"/>
      <c r="I299" s="162"/>
      <c r="J299" s="162"/>
      <c r="K299" s="162"/>
      <c r="L299" s="162"/>
      <c r="M299" s="162"/>
    </row>
    <row r="300" spans="1:13" s="110" customFormat="1" ht="21" customHeight="1">
      <c r="A300" s="74"/>
      <c r="B300" s="74"/>
      <c r="C300" s="74"/>
      <c r="D300" s="74"/>
      <c r="E300" s="168"/>
      <c r="F300" s="168"/>
      <c r="G300" s="162"/>
      <c r="H300" s="162"/>
      <c r="I300" s="162"/>
      <c r="J300" s="162"/>
      <c r="K300" s="162"/>
      <c r="L300" s="162"/>
      <c r="M300" s="162"/>
    </row>
    <row r="301" spans="1:13" s="110" customFormat="1" ht="21" customHeight="1">
      <c r="A301" s="74"/>
      <c r="B301" s="74"/>
      <c r="C301" s="74"/>
      <c r="D301" s="74"/>
      <c r="E301" s="168"/>
      <c r="F301" s="168"/>
      <c r="G301" s="162"/>
      <c r="H301" s="162"/>
      <c r="I301" s="162"/>
      <c r="J301" s="162"/>
      <c r="K301" s="162"/>
      <c r="L301" s="162"/>
      <c r="M301" s="162"/>
    </row>
    <row r="302" spans="1:13" s="110" customFormat="1" ht="21" customHeight="1">
      <c r="A302" s="74"/>
      <c r="B302" s="74"/>
      <c r="C302" s="74"/>
      <c r="D302" s="74"/>
      <c r="E302" s="168"/>
      <c r="F302" s="168"/>
      <c r="G302" s="162"/>
      <c r="H302" s="162"/>
      <c r="I302" s="162"/>
      <c r="J302" s="162"/>
      <c r="K302" s="162"/>
      <c r="L302" s="162"/>
      <c r="M302" s="162"/>
    </row>
    <row r="303" spans="1:13" s="110" customFormat="1" ht="21" customHeight="1">
      <c r="A303" s="74"/>
      <c r="B303" s="74"/>
      <c r="C303" s="74"/>
      <c r="D303" s="74"/>
      <c r="E303" s="168"/>
      <c r="F303" s="168"/>
      <c r="G303" s="162"/>
      <c r="H303" s="162"/>
      <c r="I303" s="162"/>
      <c r="J303" s="162"/>
      <c r="K303" s="162"/>
      <c r="L303" s="162"/>
      <c r="M303" s="162"/>
    </row>
    <row r="304" spans="1:13" s="110" customFormat="1" ht="21" customHeight="1">
      <c r="A304" s="74"/>
      <c r="B304" s="74"/>
      <c r="C304" s="74"/>
      <c r="D304" s="74"/>
      <c r="E304" s="168"/>
      <c r="F304" s="168"/>
      <c r="G304" s="162"/>
      <c r="H304" s="162"/>
      <c r="I304" s="162"/>
      <c r="J304" s="162"/>
      <c r="K304" s="162"/>
      <c r="L304" s="162"/>
      <c r="M304" s="162"/>
    </row>
    <row r="305" spans="1:13" s="110" customFormat="1" ht="21" customHeight="1">
      <c r="A305" s="168"/>
      <c r="B305" s="168"/>
      <c r="C305" s="168"/>
      <c r="D305" s="74"/>
      <c r="E305" s="168"/>
      <c r="F305" s="168"/>
      <c r="G305" s="162"/>
      <c r="H305" s="162"/>
      <c r="I305" s="162"/>
      <c r="J305" s="162"/>
      <c r="K305" s="162"/>
      <c r="L305" s="162"/>
      <c r="M305" s="162"/>
    </row>
    <row r="306" spans="1:13" s="177" customFormat="1" ht="21" customHeight="1">
      <c r="A306" s="139"/>
      <c r="B306" s="139"/>
      <c r="C306" s="139"/>
      <c r="D306" s="176"/>
      <c r="E306" s="139"/>
      <c r="F306" s="139"/>
      <c r="G306" s="139"/>
      <c r="H306" s="139"/>
      <c r="I306" s="139"/>
      <c r="J306" s="139"/>
      <c r="K306" s="139"/>
      <c r="L306" s="139"/>
      <c r="M306" s="139" t="s">
        <v>282</v>
      </c>
    </row>
    <row r="307" spans="1:13" s="110" customFormat="1" ht="21" customHeight="1">
      <c r="A307" s="168"/>
      <c r="B307" s="168"/>
      <c r="C307" s="168"/>
      <c r="D307" s="74"/>
      <c r="E307" s="168"/>
      <c r="F307" s="168"/>
      <c r="G307" s="168"/>
      <c r="H307" s="168"/>
      <c r="I307" s="168"/>
      <c r="J307" s="168"/>
      <c r="K307" s="168"/>
      <c r="L307" s="168"/>
      <c r="M307" s="161" t="s">
        <v>238</v>
      </c>
    </row>
    <row r="308" spans="1:13" s="110" customFormat="1" ht="21" customHeight="1">
      <c r="A308" s="73" t="s">
        <v>43</v>
      </c>
      <c r="B308" s="168"/>
      <c r="C308" s="168"/>
      <c r="D308" s="74"/>
      <c r="E308" s="168"/>
      <c r="F308" s="168"/>
      <c r="G308" s="168"/>
      <c r="H308" s="168"/>
      <c r="I308" s="168"/>
      <c r="J308" s="168"/>
      <c r="K308" s="168"/>
      <c r="L308" s="168"/>
      <c r="M308" s="168"/>
    </row>
    <row r="309" spans="1:13" s="110" customFormat="1" ht="21" customHeight="1">
      <c r="A309" s="73" t="s">
        <v>171</v>
      </c>
      <c r="B309" s="168"/>
      <c r="C309" s="168"/>
      <c r="D309" s="74"/>
      <c r="E309" s="168"/>
      <c r="F309" s="168"/>
      <c r="G309" s="168"/>
      <c r="H309" s="168"/>
      <c r="I309" s="168"/>
      <c r="J309" s="168"/>
      <c r="K309" s="168"/>
      <c r="L309" s="168"/>
      <c r="M309" s="168"/>
    </row>
    <row r="310" spans="1:13" s="110" customFormat="1" ht="21" customHeight="1">
      <c r="A310" s="73" t="s">
        <v>280</v>
      </c>
      <c r="B310" s="168"/>
      <c r="C310" s="168"/>
      <c r="D310" s="74"/>
      <c r="E310" s="168"/>
      <c r="F310" s="168"/>
      <c r="G310" s="168"/>
      <c r="H310" s="168"/>
      <c r="I310" s="168"/>
      <c r="J310" s="168"/>
      <c r="K310" s="168"/>
      <c r="L310" s="168"/>
      <c r="M310" s="168"/>
    </row>
    <row r="311" spans="1:13" s="110" customFormat="1" ht="21" customHeight="1">
      <c r="A311" s="168"/>
      <c r="B311" s="168"/>
      <c r="C311" s="168"/>
      <c r="D311" s="74"/>
      <c r="E311" s="168"/>
      <c r="F311" s="168"/>
      <c r="G311" s="77"/>
      <c r="H311" s="77"/>
      <c r="I311" s="77"/>
      <c r="J311" s="77"/>
      <c r="K311" s="81"/>
      <c r="L311" s="81"/>
      <c r="M311" s="161" t="s">
        <v>240</v>
      </c>
    </row>
    <row r="312" spans="1:13" s="110" customFormat="1" ht="21" customHeight="1">
      <c r="A312" s="168"/>
      <c r="B312" s="168"/>
      <c r="C312" s="168"/>
      <c r="D312" s="74"/>
      <c r="E312" s="168"/>
      <c r="F312" s="168"/>
      <c r="G312" s="80"/>
      <c r="H312" s="80" t="s">
        <v>34</v>
      </c>
      <c r="I312" s="80"/>
      <c r="J312" s="81"/>
      <c r="K312" s="80"/>
      <c r="L312" s="80" t="s">
        <v>109</v>
      </c>
      <c r="M312" s="80"/>
    </row>
    <row r="313" spans="1:13" s="110" customFormat="1" ht="21" customHeight="1">
      <c r="A313" s="168"/>
      <c r="B313" s="168"/>
      <c r="C313" s="168"/>
      <c r="D313" s="74"/>
      <c r="E313" s="82" t="s">
        <v>27</v>
      </c>
      <c r="F313" s="168"/>
      <c r="G313" s="118">
        <v>2555</v>
      </c>
      <c r="H313" s="105"/>
      <c r="I313" s="118">
        <v>2554</v>
      </c>
      <c r="J313" s="84"/>
      <c r="K313" s="118">
        <v>2555</v>
      </c>
      <c r="L313" s="105"/>
      <c r="M313" s="118">
        <v>2554</v>
      </c>
    </row>
    <row r="314" spans="1:13" s="110" customFormat="1" ht="21" customHeight="1">
      <c r="A314" s="168"/>
      <c r="B314" s="168"/>
      <c r="C314" s="168"/>
      <c r="D314" s="74"/>
      <c r="E314" s="82"/>
      <c r="F314" s="168"/>
      <c r="G314" s="179"/>
      <c r="H314" s="105"/>
      <c r="I314" s="179"/>
      <c r="J314" s="84"/>
      <c r="K314" s="179"/>
      <c r="L314" s="105"/>
      <c r="M314" s="179"/>
    </row>
    <row r="315" spans="1:13" s="110" customFormat="1" ht="21" customHeight="1">
      <c r="A315" s="121" t="s">
        <v>243</v>
      </c>
      <c r="B315" s="81"/>
      <c r="C315" s="122"/>
      <c r="D315" s="123"/>
      <c r="E315" s="124"/>
      <c r="F315" s="168"/>
      <c r="G315" s="164">
        <f>G284</f>
        <v>4668786</v>
      </c>
      <c r="H315" s="162"/>
      <c r="I315" s="164">
        <f>I284</f>
        <v>2321213</v>
      </c>
      <c r="J315" s="162"/>
      <c r="K315" s="164">
        <f>K284</f>
        <v>1080126</v>
      </c>
      <c r="L315" s="162"/>
      <c r="M315" s="164">
        <f>M284</f>
        <v>943545</v>
      </c>
    </row>
    <row r="316" spans="1:13" s="110" customFormat="1" ht="21" customHeight="1">
      <c r="A316" s="121"/>
      <c r="B316" s="81"/>
      <c r="C316" s="122"/>
      <c r="D316" s="123"/>
      <c r="E316" s="124"/>
      <c r="F316" s="168"/>
      <c r="G316" s="162"/>
      <c r="H316" s="162"/>
      <c r="I316" s="162"/>
      <c r="J316" s="162"/>
      <c r="K316" s="162"/>
      <c r="L316" s="162"/>
      <c r="M316" s="162"/>
    </row>
    <row r="317" spans="1:13" s="110" customFormat="1" ht="21" customHeight="1">
      <c r="A317" s="121" t="s">
        <v>172</v>
      </c>
      <c r="B317" s="81"/>
      <c r="C317" s="122"/>
      <c r="D317" s="123"/>
      <c r="E317" s="124"/>
      <c r="F317" s="168"/>
      <c r="G317" s="162"/>
      <c r="H317" s="162"/>
      <c r="I317" s="162"/>
      <c r="J317" s="162"/>
      <c r="K317" s="162"/>
      <c r="L317" s="162"/>
      <c r="M317" s="162"/>
    </row>
    <row r="318" spans="1:13" s="110" customFormat="1" ht="21" customHeight="1">
      <c r="A318" s="129" t="s">
        <v>266</v>
      </c>
      <c r="B318" s="81"/>
      <c r="C318" s="122"/>
      <c r="D318" s="123"/>
      <c r="E318" s="124"/>
      <c r="F318" s="168"/>
      <c r="G318" s="92">
        <v>21400</v>
      </c>
      <c r="H318" s="92"/>
      <c r="I318" s="92">
        <v>333867</v>
      </c>
      <c r="J318" s="92"/>
      <c r="K318" s="92">
        <v>21254</v>
      </c>
      <c r="L318" s="92"/>
      <c r="M318" s="92">
        <v>333855</v>
      </c>
    </row>
    <row r="319" spans="1:13" s="110" customFormat="1" ht="21" customHeight="1">
      <c r="A319" s="129" t="s">
        <v>270</v>
      </c>
      <c r="B319" s="81"/>
      <c r="C319" s="122"/>
      <c r="D319" s="123"/>
      <c r="E319" s="124"/>
      <c r="F319" s="168"/>
      <c r="G319" s="92"/>
      <c r="H319" s="92"/>
      <c r="I319" s="92"/>
      <c r="J319" s="92"/>
      <c r="K319" s="92"/>
      <c r="L319" s="92"/>
      <c r="M319" s="92"/>
    </row>
    <row r="320" spans="1:13" s="110" customFormat="1" ht="21" customHeight="1">
      <c r="A320" s="129" t="s">
        <v>271</v>
      </c>
      <c r="B320" s="81"/>
      <c r="C320" s="122"/>
      <c r="D320" s="123"/>
      <c r="E320" s="124"/>
      <c r="F320" s="168"/>
      <c r="G320" s="92"/>
      <c r="H320" s="92"/>
      <c r="I320" s="92"/>
      <c r="J320" s="92"/>
      <c r="K320" s="92"/>
      <c r="L320" s="92"/>
      <c r="M320" s="92"/>
    </row>
    <row r="321" spans="1:13" s="110" customFormat="1" ht="21" customHeight="1">
      <c r="A321" s="129" t="s">
        <v>272</v>
      </c>
      <c r="B321" s="81"/>
      <c r="C321" s="122"/>
      <c r="D321" s="123"/>
      <c r="E321" s="130">
        <v>6</v>
      </c>
      <c r="F321" s="168"/>
      <c r="G321" s="128">
        <v>-1372148</v>
      </c>
      <c r="H321" s="126"/>
      <c r="I321" s="128">
        <v>0</v>
      </c>
      <c r="J321" s="126"/>
      <c r="K321" s="128">
        <v>-1372148</v>
      </c>
      <c r="L321" s="126"/>
      <c r="M321" s="128">
        <v>0</v>
      </c>
    </row>
    <row r="322" spans="1:13" s="110" customFormat="1" ht="21" customHeight="1">
      <c r="A322" s="129" t="s">
        <v>181</v>
      </c>
      <c r="B322" s="81"/>
      <c r="C322" s="122"/>
      <c r="D322" s="123"/>
      <c r="E322" s="124"/>
      <c r="F322" s="168"/>
      <c r="G322" s="92">
        <v>4563</v>
      </c>
      <c r="H322" s="92"/>
      <c r="I322" s="92">
        <v>20059</v>
      </c>
      <c r="J322" s="92"/>
      <c r="K322" s="92">
        <v>0</v>
      </c>
      <c r="L322" s="92"/>
      <c r="M322" s="92">
        <v>0</v>
      </c>
    </row>
    <row r="323" spans="1:13" s="110" customFormat="1" ht="21" customHeight="1">
      <c r="A323" s="129" t="s">
        <v>193</v>
      </c>
      <c r="B323" s="81"/>
      <c r="C323" s="122"/>
      <c r="D323" s="123"/>
      <c r="E323" s="124"/>
      <c r="F323" s="168"/>
      <c r="G323" s="92">
        <v>99105</v>
      </c>
      <c r="H323" s="92"/>
      <c r="I323" s="92">
        <v>124786</v>
      </c>
      <c r="J323" s="92"/>
      <c r="K323" s="92">
        <v>0</v>
      </c>
      <c r="L323" s="92"/>
      <c r="M323" s="92">
        <v>0</v>
      </c>
    </row>
    <row r="324" spans="1:13" s="110" customFormat="1" ht="21" customHeight="1">
      <c r="A324" s="121" t="s">
        <v>285</v>
      </c>
      <c r="B324" s="81"/>
      <c r="C324" s="122"/>
      <c r="D324" s="123"/>
      <c r="E324" s="124"/>
      <c r="F324" s="168"/>
      <c r="G324" s="163">
        <f>SUM(G318:G323)</f>
        <v>-1247080</v>
      </c>
      <c r="H324" s="162"/>
      <c r="I324" s="163">
        <f>SUM(I318:I323)</f>
        <v>478712</v>
      </c>
      <c r="J324" s="162"/>
      <c r="K324" s="163">
        <f>SUM(K318:K323)</f>
        <v>-1350894</v>
      </c>
      <c r="L324" s="162"/>
      <c r="M324" s="163">
        <f>SUM(M318:M323)</f>
        <v>333855</v>
      </c>
    </row>
    <row r="325" spans="1:13" s="110" customFormat="1" ht="21" customHeight="1">
      <c r="A325" s="121"/>
      <c r="B325" s="81"/>
      <c r="C325" s="122"/>
      <c r="D325" s="123"/>
      <c r="E325" s="124"/>
      <c r="F325" s="168"/>
      <c r="G325" s="162"/>
      <c r="H325" s="162"/>
      <c r="I325" s="162"/>
      <c r="J325" s="162"/>
      <c r="K325" s="162"/>
      <c r="L325" s="162"/>
      <c r="M325" s="162"/>
    </row>
    <row r="326" spans="1:13" s="110" customFormat="1" ht="21" customHeight="1" thickBot="1">
      <c r="A326" s="121" t="s">
        <v>286</v>
      </c>
      <c r="B326" s="81"/>
      <c r="C326" s="122"/>
      <c r="D326" s="123"/>
      <c r="E326" s="124"/>
      <c r="F326" s="168"/>
      <c r="G326" s="143">
        <f>G315+G324</f>
        <v>3421706</v>
      </c>
      <c r="H326" s="126"/>
      <c r="I326" s="143">
        <f>I315+I324</f>
        <v>2799925</v>
      </c>
      <c r="J326" s="127"/>
      <c r="K326" s="143">
        <f>K315+K324</f>
        <v>-270768</v>
      </c>
      <c r="L326" s="88"/>
      <c r="M326" s="143">
        <f>M315+M324</f>
        <v>1277400</v>
      </c>
    </row>
    <row r="327" spans="1:13" s="110" customFormat="1" ht="21" customHeight="1" thickTop="1">
      <c r="A327" s="121"/>
      <c r="B327" s="81"/>
      <c r="C327" s="122"/>
      <c r="D327" s="123"/>
      <c r="E327" s="124"/>
      <c r="F327" s="168"/>
      <c r="G327" s="162"/>
      <c r="H327" s="162"/>
      <c r="I327" s="162"/>
      <c r="J327" s="162"/>
      <c r="K327" s="162"/>
      <c r="L327" s="162"/>
      <c r="M327" s="162"/>
    </row>
    <row r="328" spans="1:13" s="110" customFormat="1" ht="21" customHeight="1">
      <c r="A328" s="121" t="s">
        <v>173</v>
      </c>
      <c r="B328" s="81"/>
      <c r="C328" s="122"/>
      <c r="D328" s="123"/>
      <c r="E328" s="124"/>
      <c r="F328" s="168"/>
      <c r="G328" s="162"/>
      <c r="H328" s="162"/>
      <c r="I328" s="162"/>
      <c r="J328" s="162"/>
      <c r="K328" s="162"/>
      <c r="L328" s="162"/>
      <c r="M328" s="162"/>
    </row>
    <row r="329" spans="1:13" s="110" customFormat="1" ht="21" customHeight="1" thickBot="1">
      <c r="A329" s="131" t="s">
        <v>201</v>
      </c>
      <c r="B329" s="81"/>
      <c r="C329" s="122"/>
      <c r="D329" s="123"/>
      <c r="E329" s="124"/>
      <c r="F329" s="168"/>
      <c r="G329" s="162">
        <f>G331-G330</f>
        <v>3273251</v>
      </c>
      <c r="H329" s="162"/>
      <c r="I329" s="162">
        <f>I331-I330</f>
        <v>2709246</v>
      </c>
      <c r="J329" s="162"/>
      <c r="K329" s="166">
        <f>K326</f>
        <v>-270768</v>
      </c>
      <c r="L329" s="162"/>
      <c r="M329" s="166">
        <f>M326</f>
        <v>1277400</v>
      </c>
    </row>
    <row r="330" spans="1:13" s="110" customFormat="1" ht="21" customHeight="1" thickTop="1">
      <c r="A330" s="131" t="s">
        <v>169</v>
      </c>
      <c r="B330" s="81"/>
      <c r="C330" s="122"/>
      <c r="D330" s="123"/>
      <c r="E330" s="124"/>
      <c r="F330" s="168"/>
      <c r="G330" s="162">
        <v>148455</v>
      </c>
      <c r="H330" s="162"/>
      <c r="I330" s="162">
        <v>90679</v>
      </c>
      <c r="J330" s="162"/>
      <c r="K330" s="162"/>
      <c r="L330" s="162"/>
      <c r="M330" s="162"/>
    </row>
    <row r="331" spans="1:13" s="110" customFormat="1" ht="21" customHeight="1" thickBot="1">
      <c r="A331" s="121"/>
      <c r="B331" s="81"/>
      <c r="C331" s="122"/>
      <c r="D331" s="123"/>
      <c r="E331" s="124"/>
      <c r="F331" s="168"/>
      <c r="G331" s="165">
        <f>G326</f>
        <v>3421706</v>
      </c>
      <c r="H331" s="162"/>
      <c r="I331" s="165">
        <f>I326</f>
        <v>2799925</v>
      </c>
      <c r="J331" s="162"/>
      <c r="K331" s="162"/>
      <c r="L331" s="162"/>
      <c r="M331" s="162"/>
    </row>
    <row r="332" spans="1:13" s="110" customFormat="1" ht="21" customHeight="1" thickTop="1">
      <c r="A332" s="121"/>
      <c r="B332" s="81"/>
      <c r="C332" s="122"/>
      <c r="D332" s="123"/>
      <c r="E332" s="124"/>
      <c r="F332" s="168"/>
      <c r="G332" s="162"/>
      <c r="H332" s="162"/>
      <c r="I332" s="162"/>
      <c r="J332" s="162"/>
      <c r="K332" s="162"/>
      <c r="L332" s="162"/>
      <c r="M332" s="162"/>
    </row>
    <row r="333" spans="1:13" s="110" customFormat="1" ht="21" customHeight="1">
      <c r="A333" s="74" t="s">
        <v>42</v>
      </c>
      <c r="B333" s="74"/>
      <c r="C333" s="74"/>
      <c r="D333" s="74"/>
      <c r="E333" s="82"/>
      <c r="F333" s="168"/>
      <c r="G333" s="162"/>
      <c r="H333" s="162"/>
      <c r="I333" s="162"/>
      <c r="J333" s="162"/>
      <c r="K333" s="162"/>
      <c r="L333" s="162"/>
      <c r="M333" s="162"/>
    </row>
    <row r="334" spans="1:13" s="110" customFormat="1" ht="21" customHeight="1">
      <c r="A334" s="74"/>
      <c r="B334" s="74"/>
      <c r="C334" s="74"/>
      <c r="D334" s="74"/>
      <c r="E334" s="82"/>
      <c r="F334" s="168"/>
      <c r="G334" s="162"/>
      <c r="H334" s="162"/>
      <c r="I334" s="162"/>
      <c r="J334" s="162"/>
      <c r="K334" s="162"/>
      <c r="L334" s="162"/>
      <c r="M334" s="162"/>
    </row>
    <row r="335" spans="1:13" s="110" customFormat="1" ht="21" customHeight="1">
      <c r="A335" s="74"/>
      <c r="B335" s="74"/>
      <c r="C335" s="74"/>
      <c r="D335" s="74"/>
      <c r="E335" s="82"/>
      <c r="F335" s="168"/>
      <c r="G335" s="162"/>
      <c r="H335" s="162"/>
      <c r="I335" s="162"/>
      <c r="J335" s="162"/>
      <c r="K335" s="162"/>
      <c r="L335" s="162"/>
      <c r="M335" s="162"/>
    </row>
    <row r="336" spans="1:13" s="110" customFormat="1" ht="21" customHeight="1">
      <c r="A336" s="74"/>
      <c r="B336" s="74"/>
      <c r="C336" s="74"/>
      <c r="D336" s="74"/>
      <c r="E336" s="82"/>
      <c r="F336" s="168"/>
      <c r="G336" s="162"/>
      <c r="H336" s="162"/>
      <c r="I336" s="162"/>
      <c r="J336" s="162"/>
      <c r="K336" s="162"/>
      <c r="L336" s="162"/>
      <c r="M336" s="162"/>
    </row>
    <row r="337" spans="1:13" s="110" customFormat="1" ht="21" customHeight="1">
      <c r="A337" s="74"/>
      <c r="B337" s="74"/>
      <c r="C337" s="74"/>
      <c r="D337" s="74"/>
      <c r="E337" s="82"/>
      <c r="F337" s="168"/>
      <c r="G337" s="162"/>
      <c r="H337" s="162"/>
      <c r="I337" s="162"/>
      <c r="J337" s="162"/>
      <c r="K337" s="162"/>
      <c r="L337" s="162"/>
      <c r="M337" s="162"/>
    </row>
    <row r="338" spans="1:13" s="110" customFormat="1" ht="21" customHeight="1">
      <c r="A338" s="74"/>
      <c r="B338" s="74"/>
      <c r="C338" s="74"/>
      <c r="D338" s="74"/>
      <c r="E338" s="82"/>
      <c r="F338" s="168"/>
      <c r="G338" s="162"/>
      <c r="H338" s="162"/>
      <c r="I338" s="162"/>
      <c r="J338" s="162"/>
      <c r="K338" s="162"/>
      <c r="L338" s="162"/>
      <c r="M338" s="162"/>
    </row>
    <row r="339" spans="1:13" s="110" customFormat="1" ht="21" customHeight="1">
      <c r="A339" s="74"/>
      <c r="B339" s="74"/>
      <c r="C339" s="74"/>
      <c r="D339" s="74"/>
      <c r="E339" s="82"/>
      <c r="F339" s="168"/>
      <c r="G339" s="162"/>
      <c r="H339" s="162"/>
      <c r="I339" s="162"/>
      <c r="J339" s="162"/>
      <c r="K339" s="162"/>
      <c r="L339" s="162"/>
      <c r="M339" s="162"/>
    </row>
    <row r="340" spans="1:13" s="110" customFormat="1" ht="21" customHeight="1">
      <c r="A340" s="168"/>
      <c r="B340" s="168"/>
      <c r="C340" s="168"/>
      <c r="D340" s="74"/>
      <c r="E340" s="168"/>
      <c r="F340" s="168"/>
      <c r="G340" s="162"/>
      <c r="H340" s="162"/>
      <c r="I340" s="162"/>
      <c r="J340" s="162"/>
      <c r="K340" s="162"/>
      <c r="L340" s="162"/>
      <c r="M340" s="162"/>
    </row>
    <row r="341" spans="1:13" s="110" customFormat="1" ht="21" customHeight="1">
      <c r="A341" s="168"/>
      <c r="B341" s="168"/>
      <c r="C341" s="168"/>
      <c r="D341" s="74"/>
      <c r="E341" s="168"/>
      <c r="F341" s="168"/>
      <c r="G341" s="162"/>
      <c r="H341" s="162"/>
      <c r="I341" s="162"/>
      <c r="J341" s="162"/>
      <c r="K341" s="162"/>
      <c r="L341" s="162"/>
      <c r="M341" s="162"/>
    </row>
    <row r="342" spans="1:13" s="110" customFormat="1" ht="21" customHeight="1">
      <c r="A342" s="168"/>
      <c r="B342" s="168"/>
      <c r="C342" s="168"/>
      <c r="D342" s="74"/>
      <c r="E342" s="168"/>
      <c r="F342" s="168"/>
      <c r="G342" s="162"/>
      <c r="H342" s="162"/>
      <c r="I342" s="162"/>
      <c r="J342" s="162"/>
      <c r="K342" s="162"/>
      <c r="L342" s="162"/>
      <c r="M342" s="162"/>
    </row>
    <row r="343" spans="1:13" s="110" customFormat="1" ht="21" customHeight="1">
      <c r="A343" s="168"/>
      <c r="B343" s="168"/>
      <c r="C343" s="168"/>
      <c r="D343" s="74"/>
      <c r="E343" s="168"/>
      <c r="F343" s="168"/>
      <c r="G343" s="162"/>
      <c r="H343" s="162"/>
      <c r="I343" s="162"/>
      <c r="J343" s="162"/>
      <c r="K343" s="162"/>
      <c r="L343" s="162"/>
      <c r="M343" s="162"/>
    </row>
    <row r="344" spans="1:13" s="110" customFormat="1" ht="21" customHeight="1">
      <c r="A344" s="168"/>
      <c r="B344" s="168"/>
      <c r="C344" s="168"/>
      <c r="D344" s="74"/>
      <c r="E344" s="168"/>
      <c r="F344" s="168"/>
      <c r="G344" s="162"/>
      <c r="H344" s="162"/>
      <c r="I344" s="162"/>
      <c r="J344" s="162"/>
      <c r="K344" s="162"/>
      <c r="L344" s="162"/>
      <c r="M344" s="162"/>
    </row>
    <row r="345" spans="1:13" s="110" customFormat="1" ht="21" customHeight="1">
      <c r="A345" s="168"/>
      <c r="B345" s="168"/>
      <c r="C345" s="168"/>
      <c r="D345" s="74"/>
      <c r="E345" s="168"/>
      <c r="F345" s="168"/>
      <c r="G345" s="162"/>
      <c r="H345" s="162"/>
      <c r="I345" s="162"/>
      <c r="J345" s="162"/>
      <c r="K345" s="162"/>
      <c r="L345" s="162"/>
      <c r="M345" s="162"/>
    </row>
    <row r="346" spans="1:13" s="110" customFormat="1" ht="21" customHeight="1">
      <c r="A346" s="168"/>
      <c r="B346" s="168"/>
      <c r="C346" s="168"/>
      <c r="D346" s="74"/>
      <c r="E346" s="168"/>
      <c r="F346" s="168"/>
      <c r="G346" s="162"/>
      <c r="H346" s="162"/>
      <c r="I346" s="162"/>
      <c r="J346" s="162"/>
      <c r="K346" s="162"/>
      <c r="L346" s="162"/>
      <c r="M346" s="162"/>
    </row>
    <row r="347" spans="1:13" s="110" customFormat="1" ht="21" customHeight="1">
      <c r="A347" s="168"/>
      <c r="B347" s="168"/>
      <c r="C347" s="168"/>
      <c r="D347" s="74"/>
      <c r="E347" s="168"/>
      <c r="F347" s="168"/>
      <c r="G347" s="162"/>
      <c r="H347" s="162"/>
      <c r="I347" s="162"/>
      <c r="J347" s="162"/>
      <c r="K347" s="162"/>
      <c r="L347" s="162"/>
      <c r="M347" s="162"/>
    </row>
    <row r="348" spans="1:13" s="110" customFormat="1" ht="21" customHeight="1">
      <c r="A348" s="168"/>
      <c r="B348" s="168"/>
      <c r="C348" s="168"/>
      <c r="D348" s="74"/>
      <c r="E348" s="168"/>
      <c r="F348" s="168"/>
      <c r="G348" s="162"/>
      <c r="H348" s="162"/>
      <c r="I348" s="162"/>
      <c r="J348" s="162"/>
      <c r="K348" s="162"/>
      <c r="L348" s="162"/>
      <c r="M348" s="162"/>
    </row>
    <row r="349" spans="1:13" s="110" customFormat="1" ht="21" customHeight="1">
      <c r="A349" s="168"/>
      <c r="B349" s="168"/>
      <c r="C349" s="168"/>
      <c r="D349" s="74"/>
      <c r="E349" s="168"/>
      <c r="F349" s="168"/>
      <c r="G349" s="162"/>
      <c r="H349" s="162"/>
      <c r="I349" s="162"/>
      <c r="J349" s="162"/>
      <c r="K349" s="162"/>
      <c r="L349" s="162"/>
      <c r="M349" s="162"/>
    </row>
    <row r="350" spans="1:13" s="110" customFormat="1" ht="21" customHeight="1">
      <c r="A350" s="168"/>
      <c r="B350" s="168"/>
      <c r="C350" s="168"/>
      <c r="D350" s="74"/>
      <c r="E350" s="168"/>
      <c r="F350" s="168"/>
      <c r="G350" s="162"/>
      <c r="H350" s="162"/>
      <c r="I350" s="162"/>
      <c r="J350" s="162"/>
      <c r="K350" s="162"/>
      <c r="L350" s="162"/>
      <c r="M350" s="162"/>
    </row>
    <row r="351" spans="1:13" s="110" customFormat="1" ht="21" customHeight="1">
      <c r="A351" s="168"/>
      <c r="B351" s="168"/>
      <c r="C351" s="168"/>
      <c r="D351" s="74"/>
      <c r="E351" s="168"/>
      <c r="F351" s="168"/>
      <c r="G351" s="162"/>
      <c r="H351" s="162"/>
      <c r="I351" s="162"/>
      <c r="J351" s="162"/>
      <c r="K351" s="162"/>
      <c r="L351" s="162"/>
      <c r="M351" s="162"/>
    </row>
    <row r="352" spans="1:13" s="110" customFormat="1" ht="21" customHeight="1">
      <c r="A352" s="168"/>
      <c r="B352" s="168"/>
      <c r="C352" s="168"/>
      <c r="D352" s="74"/>
      <c r="E352" s="168"/>
      <c r="F352" s="168"/>
      <c r="G352" s="162"/>
      <c r="H352" s="162"/>
      <c r="I352" s="162"/>
      <c r="J352" s="162"/>
      <c r="K352" s="162"/>
      <c r="L352" s="162"/>
      <c r="M352" s="162"/>
    </row>
    <row r="353" spans="1:13" s="110" customFormat="1" ht="21" customHeight="1">
      <c r="A353" s="168"/>
      <c r="B353" s="168"/>
      <c r="C353" s="168"/>
      <c r="D353" s="74"/>
      <c r="E353" s="168"/>
      <c r="F353" s="168"/>
      <c r="G353" s="162"/>
      <c r="H353" s="162"/>
      <c r="I353" s="162"/>
      <c r="J353" s="162"/>
      <c r="K353" s="162"/>
      <c r="L353" s="162"/>
      <c r="M353" s="162"/>
    </row>
    <row r="354" spans="1:13" s="110" customFormat="1" ht="21" customHeight="1">
      <c r="A354" s="168"/>
      <c r="B354" s="168"/>
      <c r="C354" s="168"/>
      <c r="D354" s="74"/>
      <c r="E354" s="168"/>
      <c r="F354" s="168"/>
      <c r="G354" s="162"/>
      <c r="H354" s="162"/>
      <c r="I354" s="162"/>
      <c r="J354" s="162"/>
      <c r="K354" s="162"/>
      <c r="L354" s="162"/>
      <c r="M354" s="162"/>
    </row>
    <row r="355" spans="1:13" s="110" customFormat="1" ht="21" customHeight="1">
      <c r="A355" s="168"/>
      <c r="B355" s="168"/>
      <c r="C355" s="168"/>
      <c r="D355" s="74"/>
      <c r="E355" s="168"/>
      <c r="F355" s="168"/>
      <c r="G355" s="162"/>
      <c r="H355" s="162"/>
      <c r="I355" s="162"/>
      <c r="J355" s="162"/>
      <c r="K355" s="162"/>
      <c r="L355" s="162"/>
      <c r="M355" s="162"/>
    </row>
    <row r="356" spans="1:13" s="110" customFormat="1" ht="21" customHeight="1">
      <c r="A356" s="168"/>
      <c r="B356" s="168"/>
      <c r="C356" s="168"/>
      <c r="D356" s="74"/>
      <c r="E356" s="168"/>
      <c r="F356" s="168"/>
      <c r="G356" s="162"/>
      <c r="H356" s="162"/>
      <c r="I356" s="162"/>
      <c r="J356" s="162"/>
      <c r="K356" s="162"/>
      <c r="L356" s="162"/>
      <c r="M356" s="162"/>
    </row>
    <row r="357" spans="1:13" s="177" customFormat="1" ht="21" customHeight="1">
      <c r="A357" s="139"/>
      <c r="B357" s="139"/>
      <c r="C357" s="139"/>
      <c r="D357" s="176"/>
      <c r="E357" s="139"/>
      <c r="F357" s="139"/>
      <c r="G357" s="139"/>
      <c r="H357" s="139"/>
      <c r="I357" s="139"/>
      <c r="J357" s="139"/>
      <c r="K357" s="139"/>
      <c r="L357" s="139"/>
      <c r="M357" s="139" t="s">
        <v>283</v>
      </c>
    </row>
    <row r="358" spans="1:13" ht="21" customHeight="1">
      <c r="A358" s="115"/>
      <c r="B358" s="115"/>
      <c r="C358" s="115"/>
      <c r="D358" s="147"/>
      <c r="E358" s="115"/>
      <c r="F358" s="115"/>
      <c r="G358" s="115"/>
      <c r="H358" s="115"/>
      <c r="I358" s="115"/>
      <c r="J358" s="115"/>
      <c r="K358" s="115"/>
      <c r="L358" s="115"/>
      <c r="M358" s="161" t="s">
        <v>238</v>
      </c>
    </row>
    <row r="359" spans="1:13" ht="21" customHeight="1">
      <c r="A359" s="73" t="s">
        <v>43</v>
      </c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</row>
    <row r="360" spans="1:13" ht="21" customHeight="1">
      <c r="A360" s="73" t="s">
        <v>30</v>
      </c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</row>
    <row r="361" spans="1:13" ht="21" customHeight="1">
      <c r="A361" s="73" t="s">
        <v>280</v>
      </c>
      <c r="B361" s="73"/>
      <c r="C361" s="73"/>
      <c r="D361" s="73"/>
      <c r="E361" s="79"/>
      <c r="F361" s="79"/>
      <c r="G361" s="79"/>
      <c r="H361" s="79"/>
      <c r="I361" s="79"/>
      <c r="J361" s="79"/>
      <c r="K361" s="79"/>
      <c r="L361" s="79"/>
      <c r="M361" s="79"/>
    </row>
    <row r="362" spans="3:13" ht="21" customHeight="1">
      <c r="C362" s="116"/>
      <c r="D362" s="116"/>
      <c r="E362" s="116"/>
      <c r="F362" s="117"/>
      <c r="G362" s="116"/>
      <c r="H362" s="116"/>
      <c r="I362" s="116"/>
      <c r="J362" s="116"/>
      <c r="M362" s="161" t="s">
        <v>240</v>
      </c>
    </row>
    <row r="363" spans="7:14" s="79" customFormat="1" ht="21" customHeight="1">
      <c r="G363" s="80"/>
      <c r="H363" s="80" t="s">
        <v>34</v>
      </c>
      <c r="I363" s="80"/>
      <c r="J363" s="81"/>
      <c r="K363" s="80"/>
      <c r="L363" s="80" t="s">
        <v>109</v>
      </c>
      <c r="M363" s="80"/>
      <c r="N363" s="74"/>
    </row>
    <row r="364" spans="5:13" ht="21" customHeight="1">
      <c r="E364" s="82"/>
      <c r="F364" s="74"/>
      <c r="G364" s="118">
        <v>2555</v>
      </c>
      <c r="H364" s="105"/>
      <c r="I364" s="118">
        <v>2554</v>
      </c>
      <c r="J364" s="84"/>
      <c r="K364" s="118">
        <v>2555</v>
      </c>
      <c r="L364" s="105"/>
      <c r="M364" s="118">
        <v>2554</v>
      </c>
    </row>
    <row r="365" spans="1:13" ht="21" customHeight="1">
      <c r="A365" s="79" t="s">
        <v>15</v>
      </c>
      <c r="E365" s="83"/>
      <c r="F365" s="83"/>
      <c r="G365" s="85"/>
      <c r="I365" s="85"/>
      <c r="K365" s="85"/>
      <c r="L365" s="77"/>
      <c r="M365" s="85"/>
    </row>
    <row r="366" spans="1:13" ht="21" customHeight="1">
      <c r="A366" s="74" t="s">
        <v>139</v>
      </c>
      <c r="G366" s="99">
        <f>G282</f>
        <v>5423502</v>
      </c>
      <c r="H366" s="99"/>
      <c r="I366" s="99">
        <v>2960877</v>
      </c>
      <c r="J366" s="99"/>
      <c r="K366" s="99">
        <f>K282</f>
        <v>1175436</v>
      </c>
      <c r="L366" s="99"/>
      <c r="M366" s="99">
        <v>991768</v>
      </c>
    </row>
    <row r="367" spans="1:14" ht="21" customHeight="1">
      <c r="A367" s="74" t="s">
        <v>217</v>
      </c>
      <c r="G367" s="99"/>
      <c r="H367" s="99"/>
      <c r="I367" s="99"/>
      <c r="J367" s="99"/>
      <c r="K367" s="175"/>
      <c r="L367" s="99"/>
      <c r="M367" s="175"/>
      <c r="N367" s="79"/>
    </row>
    <row r="368" spans="2:13" ht="21" customHeight="1">
      <c r="B368" s="74" t="s">
        <v>32</v>
      </c>
      <c r="G368" s="99"/>
      <c r="H368" s="99"/>
      <c r="I368" s="99"/>
      <c r="J368" s="99"/>
      <c r="K368" s="175"/>
      <c r="L368" s="99"/>
      <c r="M368" s="175"/>
    </row>
    <row r="369" spans="2:13" ht="21" customHeight="1">
      <c r="B369" s="110" t="s">
        <v>137</v>
      </c>
      <c r="D369" s="110"/>
      <c r="E369" s="74"/>
      <c r="F369" s="74"/>
      <c r="G369" s="99">
        <v>1438191</v>
      </c>
      <c r="H369" s="99"/>
      <c r="I369" s="99">
        <v>1253666</v>
      </c>
      <c r="J369" s="99"/>
      <c r="K369" s="99">
        <v>329694</v>
      </c>
      <c r="L369" s="99"/>
      <c r="M369" s="99">
        <v>352090</v>
      </c>
    </row>
    <row r="370" spans="2:13" ht="21" customHeight="1">
      <c r="B370" s="110" t="s">
        <v>140</v>
      </c>
      <c r="D370" s="110"/>
      <c r="E370" s="74"/>
      <c r="F370" s="74"/>
      <c r="G370" s="99">
        <v>9664</v>
      </c>
      <c r="H370" s="99"/>
      <c r="I370" s="99">
        <v>11159</v>
      </c>
      <c r="J370" s="99"/>
      <c r="K370" s="99">
        <v>103</v>
      </c>
      <c r="L370" s="99"/>
      <c r="M370" s="99">
        <v>212</v>
      </c>
    </row>
    <row r="371" spans="2:13" ht="21" customHeight="1">
      <c r="B371" s="110" t="s">
        <v>33</v>
      </c>
      <c r="D371" s="110"/>
      <c r="E371" s="74"/>
      <c r="F371" s="74"/>
      <c r="G371" s="99">
        <v>123663</v>
      </c>
      <c r="H371" s="99"/>
      <c r="I371" s="99">
        <v>26846</v>
      </c>
      <c r="J371" s="99"/>
      <c r="K371" s="99">
        <v>84736</v>
      </c>
      <c r="L371" s="99"/>
      <c r="M371" s="99">
        <v>10813</v>
      </c>
    </row>
    <row r="372" spans="2:13" ht="21" customHeight="1">
      <c r="B372" s="110" t="s">
        <v>253</v>
      </c>
      <c r="D372" s="110"/>
      <c r="E372" s="74"/>
      <c r="F372" s="74"/>
      <c r="G372" s="99">
        <v>0</v>
      </c>
      <c r="H372" s="99"/>
      <c r="I372" s="99">
        <v>-13083</v>
      </c>
      <c r="J372" s="99"/>
      <c r="K372" s="99">
        <v>0</v>
      </c>
      <c r="L372" s="99"/>
      <c r="M372" s="99">
        <v>-12333</v>
      </c>
    </row>
    <row r="373" spans="2:13" ht="21" customHeight="1">
      <c r="B373" s="110" t="s">
        <v>54</v>
      </c>
      <c r="D373" s="110"/>
      <c r="E373" s="74"/>
      <c r="F373" s="74"/>
      <c r="G373" s="99">
        <v>-21957</v>
      </c>
      <c r="H373" s="99"/>
      <c r="I373" s="99">
        <v>-21011</v>
      </c>
      <c r="J373" s="99"/>
      <c r="K373" s="99">
        <v>-17830</v>
      </c>
      <c r="L373" s="99"/>
      <c r="M373" s="99">
        <v>-18941</v>
      </c>
    </row>
    <row r="374" spans="2:13" ht="21" customHeight="1">
      <c r="B374" s="110" t="str">
        <f>+A177</f>
        <v>ส่วนแบ่งกำไรจากเงินลงทุนในบริษัทร่วม</v>
      </c>
      <c r="D374" s="110"/>
      <c r="E374" s="74"/>
      <c r="F374" s="74"/>
      <c r="G374" s="99">
        <f>-G279</f>
        <v>-281355</v>
      </c>
      <c r="H374" s="99"/>
      <c r="I374" s="99">
        <v>-176043</v>
      </c>
      <c r="J374" s="99"/>
      <c r="K374" s="99">
        <f>-K177</f>
        <v>0</v>
      </c>
      <c r="L374" s="99"/>
      <c r="M374" s="99">
        <v>0</v>
      </c>
    </row>
    <row r="375" spans="2:13" ht="21" customHeight="1">
      <c r="B375" s="110" t="s">
        <v>209</v>
      </c>
      <c r="D375" s="110"/>
      <c r="E375" s="74"/>
      <c r="F375" s="74"/>
      <c r="G375" s="99">
        <v>0</v>
      </c>
      <c r="H375" s="99"/>
      <c r="I375" s="99">
        <v>-936</v>
      </c>
      <c r="J375" s="99"/>
      <c r="K375" s="99">
        <v>0</v>
      </c>
      <c r="L375" s="99"/>
      <c r="M375" s="99">
        <v>0</v>
      </c>
    </row>
    <row r="376" spans="2:13" ht="21" customHeight="1">
      <c r="B376" s="110" t="s">
        <v>206</v>
      </c>
      <c r="D376" s="110"/>
      <c r="E376" s="74"/>
      <c r="F376" s="74"/>
      <c r="G376" s="99">
        <f>-G269</f>
        <v>-1795048</v>
      </c>
      <c r="H376" s="99"/>
      <c r="I376" s="99">
        <v>-479028</v>
      </c>
      <c r="J376" s="99"/>
      <c r="K376" s="99">
        <f>-K167</f>
        <v>0</v>
      </c>
      <c r="L376" s="99"/>
      <c r="M376" s="99">
        <v>0</v>
      </c>
    </row>
    <row r="377" spans="2:13" ht="21" customHeight="1">
      <c r="B377" s="110" t="s">
        <v>269</v>
      </c>
      <c r="D377" s="110"/>
      <c r="E377" s="74"/>
      <c r="F377" s="74"/>
      <c r="G377" s="99">
        <v>1645</v>
      </c>
      <c r="H377" s="99"/>
      <c r="I377" s="99">
        <v>1622</v>
      </c>
      <c r="J377" s="99"/>
      <c r="K377" s="99">
        <v>1645</v>
      </c>
      <c r="L377" s="99"/>
      <c r="M377" s="99">
        <v>1622</v>
      </c>
    </row>
    <row r="378" spans="2:13" ht="21" customHeight="1">
      <c r="B378" s="110" t="s">
        <v>301</v>
      </c>
      <c r="D378" s="110"/>
      <c r="E378" s="74"/>
      <c r="F378" s="74"/>
      <c r="G378" s="99">
        <v>4411</v>
      </c>
      <c r="H378" s="99"/>
      <c r="I378" s="99">
        <v>1391</v>
      </c>
      <c r="J378" s="99"/>
      <c r="K378" s="99">
        <v>3435</v>
      </c>
      <c r="L378" s="99"/>
      <c r="M378" s="99">
        <v>-37</v>
      </c>
    </row>
    <row r="379" spans="2:13" ht="21" customHeight="1">
      <c r="B379" s="110" t="s">
        <v>300</v>
      </c>
      <c r="D379" s="110"/>
      <c r="E379" s="74"/>
      <c r="F379" s="74"/>
      <c r="G379" s="92">
        <v>0</v>
      </c>
      <c r="H379" s="92"/>
      <c r="I379" s="92">
        <v>0</v>
      </c>
      <c r="J379" s="92"/>
      <c r="K379" s="99">
        <v>-2144</v>
      </c>
      <c r="L379" s="92"/>
      <c r="M379" s="92">
        <v>-7894</v>
      </c>
    </row>
    <row r="380" spans="2:13" ht="21" customHeight="1">
      <c r="B380" s="110" t="s">
        <v>210</v>
      </c>
      <c r="D380" s="110"/>
      <c r="E380" s="74"/>
      <c r="F380" s="74"/>
      <c r="G380" s="92">
        <v>60981</v>
      </c>
      <c r="H380" s="92"/>
      <c r="I380" s="92">
        <v>46920</v>
      </c>
      <c r="J380" s="92"/>
      <c r="K380" s="99">
        <v>11121</v>
      </c>
      <c r="L380" s="92"/>
      <c r="M380" s="92">
        <v>11121</v>
      </c>
    </row>
    <row r="381" spans="2:13" ht="21" customHeight="1">
      <c r="B381" s="110" t="s">
        <v>133</v>
      </c>
      <c r="D381" s="110"/>
      <c r="E381" s="74"/>
      <c r="F381" s="74"/>
      <c r="G381" s="92">
        <f>-G267</f>
        <v>-31738</v>
      </c>
      <c r="H381" s="99"/>
      <c r="I381" s="92">
        <v>-22534</v>
      </c>
      <c r="J381" s="99"/>
      <c r="K381" s="92">
        <f>-K267</f>
        <v>-65008</v>
      </c>
      <c r="L381" s="99"/>
      <c r="M381" s="92">
        <v>-37425</v>
      </c>
    </row>
    <row r="382" spans="2:13" ht="21" customHeight="1">
      <c r="B382" s="110" t="s">
        <v>144</v>
      </c>
      <c r="D382" s="110"/>
      <c r="E382" s="74"/>
      <c r="F382" s="74"/>
      <c r="G382" s="92">
        <f>-G268</f>
        <v>-2426</v>
      </c>
      <c r="H382" s="99"/>
      <c r="I382" s="92">
        <v>-51681</v>
      </c>
      <c r="J382" s="99"/>
      <c r="K382" s="92">
        <f>-K268</f>
        <v>-916627</v>
      </c>
      <c r="L382" s="99"/>
      <c r="M382" s="92">
        <v>-797784</v>
      </c>
    </row>
    <row r="383" spans="2:13" ht="21" customHeight="1">
      <c r="B383" s="110" t="s">
        <v>129</v>
      </c>
      <c r="D383" s="110"/>
      <c r="E383" s="74"/>
      <c r="F383" s="74"/>
      <c r="G383" s="97">
        <f>-G281</f>
        <v>404340</v>
      </c>
      <c r="H383" s="99"/>
      <c r="I383" s="97">
        <v>375187</v>
      </c>
      <c r="J383" s="99"/>
      <c r="K383" s="97">
        <f>-K281</f>
        <v>337032</v>
      </c>
      <c r="L383" s="99"/>
      <c r="M383" s="97">
        <v>277311</v>
      </c>
    </row>
    <row r="384" spans="1:13" ht="21" customHeight="1">
      <c r="A384" s="74" t="s">
        <v>204</v>
      </c>
      <c r="G384" s="99"/>
      <c r="H384" s="99"/>
      <c r="I384" s="99"/>
      <c r="J384" s="99"/>
      <c r="K384" s="99"/>
      <c r="L384" s="99"/>
      <c r="M384" s="99"/>
    </row>
    <row r="385" spans="2:13" ht="21" customHeight="1">
      <c r="B385" s="74" t="s">
        <v>205</v>
      </c>
      <c r="G385" s="92">
        <f>SUM(G366:G383)</f>
        <v>5333873</v>
      </c>
      <c r="H385" s="99"/>
      <c r="I385" s="92">
        <f>SUM(I366:I383)</f>
        <v>3913352</v>
      </c>
      <c r="J385" s="99"/>
      <c r="K385" s="92">
        <f>SUM(K366:K383)</f>
        <v>941593</v>
      </c>
      <c r="L385" s="99"/>
      <c r="M385" s="92">
        <f>SUM(M366:M383)</f>
        <v>770523</v>
      </c>
    </row>
    <row r="386" spans="1:13" ht="21" customHeight="1">
      <c r="A386" s="74" t="s">
        <v>65</v>
      </c>
      <c r="G386" s="99"/>
      <c r="H386" s="99"/>
      <c r="I386" s="99"/>
      <c r="J386" s="99"/>
      <c r="K386" s="99"/>
      <c r="L386" s="99"/>
      <c r="M386" s="99"/>
    </row>
    <row r="387" spans="2:13" ht="21" customHeight="1">
      <c r="B387" s="110" t="s">
        <v>224</v>
      </c>
      <c r="D387" s="110"/>
      <c r="E387" s="74"/>
      <c r="F387" s="74"/>
      <c r="G387" s="99">
        <v>-455037</v>
      </c>
      <c r="H387" s="99"/>
      <c r="I387" s="99">
        <v>-31213</v>
      </c>
      <c r="J387" s="99"/>
      <c r="K387" s="99">
        <v>-245789</v>
      </c>
      <c r="L387" s="99"/>
      <c r="M387" s="92">
        <v>-36342</v>
      </c>
    </row>
    <row r="388" spans="2:13" ht="21" customHeight="1">
      <c r="B388" s="110" t="s">
        <v>45</v>
      </c>
      <c r="D388" s="110"/>
      <c r="E388" s="74"/>
      <c r="F388" s="74"/>
      <c r="G388" s="99">
        <f>I17-G17</f>
        <v>428991</v>
      </c>
      <c r="H388" s="99"/>
      <c r="I388" s="99">
        <v>15327</v>
      </c>
      <c r="J388" s="99"/>
      <c r="K388" s="99">
        <f>M17-K17</f>
        <v>144090</v>
      </c>
      <c r="L388" s="99"/>
      <c r="M388" s="92">
        <v>307</v>
      </c>
    </row>
    <row r="389" spans="2:13" ht="21" customHeight="1">
      <c r="B389" s="110" t="s">
        <v>66</v>
      </c>
      <c r="D389" s="110"/>
      <c r="E389" s="74"/>
      <c r="F389" s="74"/>
      <c r="G389" s="99">
        <v>-57938</v>
      </c>
      <c r="H389" s="99"/>
      <c r="I389" s="99">
        <v>-27670</v>
      </c>
      <c r="J389" s="99"/>
      <c r="K389" s="99">
        <v>-18755</v>
      </c>
      <c r="L389" s="99"/>
      <c r="M389" s="92">
        <v>20245</v>
      </c>
    </row>
    <row r="390" spans="2:13" ht="21" customHeight="1">
      <c r="B390" s="110" t="s">
        <v>67</v>
      </c>
      <c r="D390" s="110"/>
      <c r="E390" s="74"/>
      <c r="F390" s="74"/>
      <c r="G390" s="99">
        <v>-9696</v>
      </c>
      <c r="H390" s="99"/>
      <c r="I390" s="99">
        <v>-16121</v>
      </c>
      <c r="J390" s="99"/>
      <c r="K390" s="99">
        <v>-435</v>
      </c>
      <c r="L390" s="99"/>
      <c r="M390" s="92">
        <v>-226</v>
      </c>
    </row>
    <row r="391" spans="1:13" ht="21" customHeight="1">
      <c r="A391" s="74" t="s">
        <v>68</v>
      </c>
      <c r="G391" s="99"/>
      <c r="H391" s="99"/>
      <c r="I391" s="99"/>
      <c r="J391" s="99"/>
      <c r="K391" s="99"/>
      <c r="L391" s="99"/>
      <c r="M391" s="99"/>
    </row>
    <row r="392" spans="2:13" ht="21" customHeight="1">
      <c r="B392" s="110" t="s">
        <v>225</v>
      </c>
      <c r="D392" s="110"/>
      <c r="E392" s="74"/>
      <c r="F392" s="74"/>
      <c r="G392" s="99">
        <v>-507549</v>
      </c>
      <c r="H392" s="99"/>
      <c r="I392" s="99">
        <v>5212</v>
      </c>
      <c r="J392" s="99"/>
      <c r="K392" s="99">
        <v>-126247</v>
      </c>
      <c r="L392" s="99"/>
      <c r="M392" s="92">
        <v>-8135</v>
      </c>
    </row>
    <row r="393" spans="2:13" ht="21" customHeight="1">
      <c r="B393" s="110" t="s">
        <v>46</v>
      </c>
      <c r="D393" s="110"/>
      <c r="E393" s="74"/>
      <c r="F393" s="74"/>
      <c r="G393" s="99">
        <v>760710</v>
      </c>
      <c r="H393" s="99"/>
      <c r="I393" s="99">
        <v>438812</v>
      </c>
      <c r="J393" s="99"/>
      <c r="K393" s="99">
        <v>249349</v>
      </c>
      <c r="L393" s="99"/>
      <c r="M393" s="92">
        <v>120006</v>
      </c>
    </row>
    <row r="394" spans="2:13" ht="21" customHeight="1">
      <c r="B394" s="110" t="s">
        <v>6</v>
      </c>
      <c r="D394" s="110"/>
      <c r="E394" s="74"/>
      <c r="F394" s="74"/>
      <c r="G394" s="99">
        <v>-8948</v>
      </c>
      <c r="H394" s="99"/>
      <c r="I394" s="99">
        <v>-108852</v>
      </c>
      <c r="J394" s="99"/>
      <c r="K394" s="99">
        <v>-35356</v>
      </c>
      <c r="L394" s="99"/>
      <c r="M394" s="92">
        <v>-25206</v>
      </c>
    </row>
    <row r="395" spans="2:13" ht="21" customHeight="1">
      <c r="B395" s="110" t="s">
        <v>166</v>
      </c>
      <c r="D395" s="110"/>
      <c r="E395" s="74"/>
      <c r="F395" s="74"/>
      <c r="G395" s="99">
        <f>G80-I80-G380</f>
        <v>-6460</v>
      </c>
      <c r="H395" s="99"/>
      <c r="I395" s="99">
        <v>-15472</v>
      </c>
      <c r="J395" s="99"/>
      <c r="K395" s="99">
        <f>K80-M80-K380</f>
        <v>-1960</v>
      </c>
      <c r="L395" s="99"/>
      <c r="M395" s="99">
        <v>-5210</v>
      </c>
    </row>
    <row r="396" spans="2:13" ht="21" customHeight="1">
      <c r="B396" s="110" t="s">
        <v>48</v>
      </c>
      <c r="D396" s="110"/>
      <c r="E396" s="74"/>
      <c r="F396" s="74"/>
      <c r="G396" s="97">
        <v>102565</v>
      </c>
      <c r="H396" s="99"/>
      <c r="I396" s="97">
        <v>8405</v>
      </c>
      <c r="J396" s="99"/>
      <c r="K396" s="97">
        <f>K82-M82</f>
        <v>70276</v>
      </c>
      <c r="L396" s="99"/>
      <c r="M396" s="97">
        <v>9556</v>
      </c>
    </row>
    <row r="397" spans="1:13" ht="21" customHeight="1">
      <c r="A397" s="74" t="s">
        <v>130</v>
      </c>
      <c r="D397" s="110"/>
      <c r="E397" s="74"/>
      <c r="F397" s="74"/>
      <c r="G397" s="92">
        <f>SUM(G385,G387:G396)</f>
        <v>5580511</v>
      </c>
      <c r="H397" s="99"/>
      <c r="I397" s="92">
        <f>SUM(I385,I387:I396)</f>
        <v>4181780</v>
      </c>
      <c r="J397" s="99"/>
      <c r="K397" s="92">
        <f>SUM(K385,K387:K396)</f>
        <v>976766</v>
      </c>
      <c r="L397" s="99"/>
      <c r="M397" s="92">
        <f>SUM(M385,M387:M396)</f>
        <v>845518</v>
      </c>
    </row>
    <row r="398" spans="2:13" ht="21" customHeight="1">
      <c r="B398" s="104" t="s">
        <v>51</v>
      </c>
      <c r="D398" s="110"/>
      <c r="E398" s="74"/>
      <c r="F398" s="74"/>
      <c r="G398" s="92">
        <v>19879</v>
      </c>
      <c r="H398" s="99"/>
      <c r="I398" s="92">
        <v>21506</v>
      </c>
      <c r="J398" s="99"/>
      <c r="K398" s="99">
        <v>54994</v>
      </c>
      <c r="L398" s="99"/>
      <c r="M398" s="99">
        <v>32726</v>
      </c>
    </row>
    <row r="399" spans="1:13" ht="21" customHeight="1">
      <c r="A399" s="104"/>
      <c r="B399" s="104" t="s">
        <v>131</v>
      </c>
      <c r="D399" s="110"/>
      <c r="E399" s="74"/>
      <c r="F399" s="74"/>
      <c r="G399" s="74">
        <v>-398853</v>
      </c>
      <c r="H399" s="92"/>
      <c r="I399" s="74">
        <v>-361966</v>
      </c>
      <c r="J399" s="92"/>
      <c r="K399" s="99">
        <v>-343596</v>
      </c>
      <c r="L399" s="92"/>
      <c r="M399" s="99">
        <v>-271611</v>
      </c>
    </row>
    <row r="400" spans="1:13" ht="21" customHeight="1">
      <c r="A400" s="104"/>
      <c r="B400" s="104" t="s">
        <v>218</v>
      </c>
      <c r="D400" s="110"/>
      <c r="E400" s="74"/>
      <c r="F400" s="74"/>
      <c r="G400" s="74">
        <v>17783</v>
      </c>
      <c r="H400" s="92"/>
      <c r="I400" s="99">
        <v>0</v>
      </c>
      <c r="J400" s="92"/>
      <c r="K400" s="99">
        <v>0</v>
      </c>
      <c r="L400" s="92"/>
      <c r="M400" s="99">
        <v>0</v>
      </c>
    </row>
    <row r="401" spans="1:13" ht="21" customHeight="1">
      <c r="A401" s="104"/>
      <c r="B401" s="104" t="s">
        <v>132</v>
      </c>
      <c r="D401" s="110"/>
      <c r="E401" s="74"/>
      <c r="F401" s="74"/>
      <c r="G401" s="97">
        <v>-876310</v>
      </c>
      <c r="H401" s="99"/>
      <c r="I401" s="97">
        <v>-688773</v>
      </c>
      <c r="J401" s="99"/>
      <c r="K401" s="99">
        <v>-66235</v>
      </c>
      <c r="L401" s="99"/>
      <c r="M401" s="99">
        <v>-31899</v>
      </c>
    </row>
    <row r="402" spans="1:13" ht="21" customHeight="1">
      <c r="A402" s="79" t="s">
        <v>157</v>
      </c>
      <c r="G402" s="98">
        <f>SUM(G397:G401)</f>
        <v>4343010</v>
      </c>
      <c r="H402" s="99"/>
      <c r="I402" s="98">
        <f>SUM(I397:I401)</f>
        <v>3152547</v>
      </c>
      <c r="J402" s="99"/>
      <c r="K402" s="98">
        <f>SUM(K397:K401)</f>
        <v>621929</v>
      </c>
      <c r="L402" s="92"/>
      <c r="M402" s="98">
        <f>SUM(M397:M401)</f>
        <v>574734</v>
      </c>
    </row>
    <row r="403" spans="1:13" ht="17.25" customHeight="1">
      <c r="A403" s="79"/>
      <c r="G403" s="92"/>
      <c r="H403" s="99"/>
      <c r="I403" s="92"/>
      <c r="J403" s="99"/>
      <c r="K403" s="92"/>
      <c r="L403" s="92"/>
      <c r="M403" s="92"/>
    </row>
    <row r="404" spans="1:13" ht="22.5" customHeight="1">
      <c r="A404" s="74" t="s">
        <v>42</v>
      </c>
      <c r="G404" s="92"/>
      <c r="H404" s="99"/>
      <c r="I404" s="92"/>
      <c r="J404" s="99"/>
      <c r="K404" s="92"/>
      <c r="L404" s="92"/>
      <c r="M404" s="92"/>
    </row>
    <row r="405" spans="1:13" ht="17.25" customHeight="1">
      <c r="A405" s="79"/>
      <c r="G405" s="92"/>
      <c r="H405" s="99"/>
      <c r="I405" s="92"/>
      <c r="J405" s="99"/>
      <c r="K405" s="92"/>
      <c r="L405" s="92"/>
      <c r="M405" s="92"/>
    </row>
    <row r="406" spans="1:13" ht="17.25" customHeight="1">
      <c r="A406" s="79"/>
      <c r="G406" s="92"/>
      <c r="H406" s="99"/>
      <c r="I406" s="92"/>
      <c r="J406" s="99"/>
      <c r="K406" s="92"/>
      <c r="L406" s="92"/>
      <c r="M406" s="92"/>
    </row>
    <row r="407" spans="1:13" ht="17.25" customHeight="1">
      <c r="A407" s="79"/>
      <c r="G407" s="92"/>
      <c r="H407" s="99"/>
      <c r="I407" s="92"/>
      <c r="J407" s="99"/>
      <c r="K407" s="92"/>
      <c r="L407" s="92"/>
      <c r="M407" s="92"/>
    </row>
    <row r="408" spans="1:13" ht="17.25" customHeight="1">
      <c r="A408" s="79"/>
      <c r="G408" s="92"/>
      <c r="H408" s="99"/>
      <c r="I408" s="92"/>
      <c r="J408" s="99"/>
      <c r="K408" s="92"/>
      <c r="L408" s="92"/>
      <c r="M408" s="92"/>
    </row>
    <row r="409" spans="1:13" s="177" customFormat="1" ht="21" customHeight="1">
      <c r="A409" s="139"/>
      <c r="B409" s="139"/>
      <c r="C409" s="139"/>
      <c r="D409" s="176"/>
      <c r="E409" s="139"/>
      <c r="F409" s="139"/>
      <c r="G409" s="139"/>
      <c r="H409" s="139"/>
      <c r="I409" s="139"/>
      <c r="J409" s="139"/>
      <c r="K409" s="139"/>
      <c r="L409" s="139"/>
      <c r="M409" s="139">
        <v>10</v>
      </c>
    </row>
    <row r="410" spans="1:13" ht="21" customHeight="1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61" t="s">
        <v>238</v>
      </c>
    </row>
    <row r="411" spans="1:13" ht="21" customHeight="1">
      <c r="A411" s="73" t="s">
        <v>43</v>
      </c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</row>
    <row r="412" spans="1:13" ht="21" customHeight="1">
      <c r="A412" s="73" t="s">
        <v>199</v>
      </c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1:13" ht="21" customHeight="1">
      <c r="A413" s="73" t="s">
        <v>280</v>
      </c>
      <c r="B413" s="73"/>
      <c r="C413" s="73"/>
      <c r="D413" s="73"/>
      <c r="E413" s="79"/>
      <c r="F413" s="79"/>
      <c r="G413" s="79"/>
      <c r="H413" s="79"/>
      <c r="I413" s="79"/>
      <c r="J413" s="79"/>
      <c r="K413" s="79"/>
      <c r="L413" s="79"/>
      <c r="M413" s="79"/>
    </row>
    <row r="414" spans="3:13" ht="18" customHeight="1">
      <c r="C414" s="116"/>
      <c r="D414" s="116"/>
      <c r="E414" s="116"/>
      <c r="F414" s="117"/>
      <c r="G414" s="116"/>
      <c r="H414" s="116"/>
      <c r="I414" s="116"/>
      <c r="J414" s="116"/>
      <c r="M414" s="161" t="s">
        <v>240</v>
      </c>
    </row>
    <row r="415" spans="7:14" s="79" customFormat="1" ht="18" customHeight="1">
      <c r="G415" s="80"/>
      <c r="H415" s="80" t="s">
        <v>34</v>
      </c>
      <c r="I415" s="80"/>
      <c r="J415" s="81"/>
      <c r="K415" s="80"/>
      <c r="L415" s="80" t="s">
        <v>109</v>
      </c>
      <c r="M415" s="80"/>
      <c r="N415" s="74"/>
    </row>
    <row r="416" spans="5:13" ht="18" customHeight="1">
      <c r="E416" s="82"/>
      <c r="F416" s="74"/>
      <c r="G416" s="118">
        <v>2555</v>
      </c>
      <c r="H416" s="105"/>
      <c r="I416" s="118">
        <v>2554</v>
      </c>
      <c r="J416" s="84"/>
      <c r="K416" s="118">
        <v>2555</v>
      </c>
      <c r="L416" s="105"/>
      <c r="M416" s="118">
        <v>2554</v>
      </c>
    </row>
    <row r="417" spans="1:9" ht="21" customHeight="1">
      <c r="A417" s="79" t="s">
        <v>16</v>
      </c>
      <c r="I417" s="77"/>
    </row>
    <row r="418" spans="1:14" ht="21" customHeight="1">
      <c r="A418" s="110" t="s">
        <v>254</v>
      </c>
      <c r="C418" s="110"/>
      <c r="D418" s="110"/>
      <c r="E418" s="74"/>
      <c r="F418" s="74"/>
      <c r="G418" s="99">
        <v>192689</v>
      </c>
      <c r="H418" s="99"/>
      <c r="I418" s="99">
        <v>1774933</v>
      </c>
      <c r="J418" s="99"/>
      <c r="K418" s="99">
        <f>M13-K13</f>
        <v>0</v>
      </c>
      <c r="L418" s="99"/>
      <c r="M418" s="99">
        <v>1739533</v>
      </c>
      <c r="N418" s="79"/>
    </row>
    <row r="419" spans="1:14" ht="21" customHeight="1">
      <c r="A419" s="110" t="s">
        <v>255</v>
      </c>
      <c r="C419" s="110"/>
      <c r="D419" s="110"/>
      <c r="E419" s="74"/>
      <c r="F419" s="74"/>
      <c r="G419" s="99">
        <f>I22-G22</f>
        <v>226</v>
      </c>
      <c r="H419" s="99"/>
      <c r="I419" s="99">
        <v>2552</v>
      </c>
      <c r="J419" s="99"/>
      <c r="K419" s="99">
        <f>M22-K22</f>
        <v>0</v>
      </c>
      <c r="L419" s="99"/>
      <c r="M419" s="99">
        <v>0</v>
      </c>
      <c r="N419" s="79"/>
    </row>
    <row r="420" spans="1:14" ht="21" customHeight="1">
      <c r="A420" s="110" t="s">
        <v>114</v>
      </c>
      <c r="C420" s="110"/>
      <c r="D420" s="110"/>
      <c r="E420" s="74"/>
      <c r="F420" s="74"/>
      <c r="G420" s="99">
        <v>138479</v>
      </c>
      <c r="H420" s="99"/>
      <c r="I420" s="99">
        <v>84963</v>
      </c>
      <c r="J420" s="99"/>
      <c r="K420" s="99">
        <f>-K382</f>
        <v>916627</v>
      </c>
      <c r="L420" s="99"/>
      <c r="M420" s="99">
        <v>797784</v>
      </c>
      <c r="N420" s="79"/>
    </row>
    <row r="421" spans="1:13" ht="21" customHeight="1">
      <c r="A421" s="110" t="s">
        <v>156</v>
      </c>
      <c r="C421" s="110"/>
      <c r="D421" s="110"/>
      <c r="E421" s="74"/>
      <c r="F421" s="74"/>
      <c r="G421" s="99">
        <v>10224</v>
      </c>
      <c r="H421" s="99"/>
      <c r="I421" s="99">
        <v>15112</v>
      </c>
      <c r="J421" s="99"/>
      <c r="K421" s="99">
        <v>1534</v>
      </c>
      <c r="L421" s="99"/>
      <c r="M421" s="99">
        <v>15112</v>
      </c>
    </row>
    <row r="422" spans="1:13" ht="21" customHeight="1">
      <c r="A422" s="110" t="s">
        <v>211</v>
      </c>
      <c r="C422" s="110"/>
      <c r="D422" s="110"/>
      <c r="E422" s="74"/>
      <c r="F422" s="74"/>
      <c r="G422" s="99">
        <v>-4266955</v>
      </c>
      <c r="H422" s="99"/>
      <c r="I422" s="99">
        <v>-2185523</v>
      </c>
      <c r="J422" s="99"/>
      <c r="K422" s="99">
        <f>-(SUM(K23:K25)-SUM(M23:M25)-SUM(K318:K321))</f>
        <v>-5136047</v>
      </c>
      <c r="L422" s="99"/>
      <c r="M422" s="99">
        <v>-4596915</v>
      </c>
    </row>
    <row r="423" spans="1:13" ht="21" customHeight="1">
      <c r="A423" s="110" t="s">
        <v>214</v>
      </c>
      <c r="C423" s="110"/>
      <c r="D423" s="110"/>
      <c r="E423" s="74"/>
      <c r="F423" s="74"/>
      <c r="G423" s="99">
        <v>0</v>
      </c>
      <c r="H423" s="99"/>
      <c r="I423" s="99">
        <v>0</v>
      </c>
      <c r="J423" s="99"/>
      <c r="K423" s="99">
        <v>0</v>
      </c>
      <c r="L423" s="99"/>
      <c r="M423" s="99">
        <v>240000</v>
      </c>
    </row>
    <row r="424" spans="1:13" ht="21" customHeight="1">
      <c r="A424" s="110" t="s">
        <v>215</v>
      </c>
      <c r="C424" s="110"/>
      <c r="D424" s="110"/>
      <c r="E424" s="74"/>
      <c r="F424" s="74"/>
      <c r="G424" s="99">
        <v>0</v>
      </c>
      <c r="H424" s="99"/>
      <c r="I424" s="99">
        <v>500000</v>
      </c>
      <c r="J424" s="99"/>
      <c r="K424" s="99">
        <v>0</v>
      </c>
      <c r="L424" s="99"/>
      <c r="M424" s="99">
        <v>500000</v>
      </c>
    </row>
    <row r="425" spans="1:13" ht="21" customHeight="1">
      <c r="A425" s="110" t="s">
        <v>297</v>
      </c>
      <c r="C425" s="110"/>
      <c r="D425" s="110"/>
      <c r="E425" s="74"/>
      <c r="F425" s="74"/>
      <c r="G425" s="99">
        <v>-16498</v>
      </c>
      <c r="H425" s="99"/>
      <c r="I425" s="99">
        <v>0</v>
      </c>
      <c r="J425" s="99"/>
      <c r="K425" s="99">
        <v>-16498</v>
      </c>
      <c r="L425" s="99"/>
      <c r="M425" s="99">
        <v>0</v>
      </c>
    </row>
    <row r="426" spans="1:13" ht="21" customHeight="1">
      <c r="A426" s="110" t="s">
        <v>134</v>
      </c>
      <c r="C426" s="110"/>
      <c r="D426" s="110"/>
      <c r="E426" s="74"/>
      <c r="F426" s="74"/>
      <c r="G426" s="99">
        <v>24846</v>
      </c>
      <c r="H426" s="99"/>
      <c r="I426" s="99">
        <v>6840</v>
      </c>
      <c r="J426" s="99"/>
      <c r="K426" s="99">
        <v>12370</v>
      </c>
      <c r="L426" s="99"/>
      <c r="M426" s="99">
        <v>62</v>
      </c>
    </row>
    <row r="427" spans="1:13" ht="21" customHeight="1">
      <c r="A427" s="110" t="s">
        <v>135</v>
      </c>
      <c r="C427" s="110"/>
      <c r="D427" s="110"/>
      <c r="E427" s="74"/>
      <c r="F427" s="74"/>
      <c r="G427" s="99">
        <v>-2884216</v>
      </c>
      <c r="H427" s="99"/>
      <c r="I427" s="99">
        <v>-1617242</v>
      </c>
      <c r="J427" s="99"/>
      <c r="K427" s="99">
        <v>-705550</v>
      </c>
      <c r="L427" s="99"/>
      <c r="M427" s="99">
        <v>-423332</v>
      </c>
    </row>
    <row r="428" spans="1:13" ht="21" customHeight="1">
      <c r="A428" s="110" t="s">
        <v>212</v>
      </c>
      <c r="C428" s="110"/>
      <c r="D428" s="110"/>
      <c r="E428" s="74"/>
      <c r="F428" s="74"/>
      <c r="G428" s="99">
        <v>-1190</v>
      </c>
      <c r="H428" s="99"/>
      <c r="I428" s="99">
        <v>-51187</v>
      </c>
      <c r="J428" s="99"/>
      <c r="K428" s="99">
        <v>0</v>
      </c>
      <c r="L428" s="99"/>
      <c r="M428" s="99">
        <v>-51187</v>
      </c>
    </row>
    <row r="429" spans="1:13" ht="21" customHeight="1">
      <c r="A429" s="110" t="s">
        <v>267</v>
      </c>
      <c r="C429" s="110"/>
      <c r="D429" s="110"/>
      <c r="E429" s="74"/>
      <c r="F429" s="74"/>
      <c r="G429" s="99">
        <v>0</v>
      </c>
      <c r="H429" s="99"/>
      <c r="I429" s="99">
        <v>0</v>
      </c>
      <c r="J429" s="99"/>
      <c r="K429" s="99">
        <v>-22429</v>
      </c>
      <c r="L429" s="99"/>
      <c r="M429" s="99">
        <v>-63313</v>
      </c>
    </row>
    <row r="430" spans="1:13" ht="21" customHeight="1">
      <c r="A430" s="110" t="s">
        <v>268</v>
      </c>
      <c r="C430" s="110"/>
      <c r="D430" s="110"/>
      <c r="E430" s="74"/>
      <c r="F430" s="74"/>
      <c r="G430" s="92">
        <v>0</v>
      </c>
      <c r="H430" s="99"/>
      <c r="I430" s="92">
        <v>0</v>
      </c>
      <c r="J430" s="99"/>
      <c r="K430" s="99">
        <v>-4119847</v>
      </c>
      <c r="L430" s="99"/>
      <c r="M430" s="99">
        <v>0</v>
      </c>
    </row>
    <row r="431" spans="1:13" ht="21" customHeight="1">
      <c r="A431" s="110" t="s">
        <v>138</v>
      </c>
      <c r="C431" s="110"/>
      <c r="D431" s="110"/>
      <c r="E431" s="74"/>
      <c r="F431" s="74"/>
      <c r="G431" s="99">
        <v>0</v>
      </c>
      <c r="H431" s="99"/>
      <c r="I431" s="99">
        <v>0</v>
      </c>
      <c r="J431" s="99"/>
      <c r="K431" s="99">
        <v>351364</v>
      </c>
      <c r="L431" s="99"/>
      <c r="M431" s="99">
        <v>441570</v>
      </c>
    </row>
    <row r="432" spans="1:13" ht="21" customHeight="1">
      <c r="A432" s="110" t="s">
        <v>220</v>
      </c>
      <c r="C432" s="110"/>
      <c r="D432" s="110"/>
      <c r="E432" s="74"/>
      <c r="F432" s="74"/>
      <c r="G432" s="99">
        <v>-71982</v>
      </c>
      <c r="H432" s="92"/>
      <c r="I432" s="99">
        <v>-78130</v>
      </c>
      <c r="J432" s="92"/>
      <c r="K432" s="99">
        <v>-37679</v>
      </c>
      <c r="L432" s="92"/>
      <c r="M432" s="99">
        <v>-1183</v>
      </c>
    </row>
    <row r="433" spans="1:13" ht="21" customHeight="1">
      <c r="A433" s="79" t="s">
        <v>256</v>
      </c>
      <c r="G433" s="98">
        <f>SUM(G418:G432)</f>
        <v>-6874377</v>
      </c>
      <c r="H433" s="99"/>
      <c r="I433" s="98">
        <f>SUM(I418:I432)</f>
        <v>-1547682</v>
      </c>
      <c r="J433" s="99"/>
      <c r="K433" s="98">
        <f>SUM(K418:K432)</f>
        <v>-8756155</v>
      </c>
      <c r="L433" s="99"/>
      <c r="M433" s="98">
        <f>SUM(M418:M432)</f>
        <v>-1401869</v>
      </c>
    </row>
    <row r="434" spans="1:13" ht="21" customHeight="1">
      <c r="A434" s="79" t="s">
        <v>17</v>
      </c>
      <c r="G434" s="99"/>
      <c r="H434" s="99"/>
      <c r="I434" s="99"/>
      <c r="J434" s="99"/>
      <c r="K434" s="99"/>
      <c r="L434" s="99"/>
      <c r="M434" s="99"/>
    </row>
    <row r="435" spans="1:14" ht="21" customHeight="1">
      <c r="A435" s="110" t="s">
        <v>299</v>
      </c>
      <c r="C435" s="110"/>
      <c r="D435" s="110"/>
      <c r="E435" s="74"/>
      <c r="F435" s="74"/>
      <c r="G435" s="92">
        <v>0</v>
      </c>
      <c r="H435" s="99"/>
      <c r="I435" s="92">
        <v>-9783</v>
      </c>
      <c r="J435" s="99"/>
      <c r="K435" s="92">
        <f>K63-M63</f>
        <v>312201</v>
      </c>
      <c r="L435" s="99"/>
      <c r="M435" s="92">
        <v>225245</v>
      </c>
      <c r="N435" s="110"/>
    </row>
    <row r="436" spans="1:14" ht="21" customHeight="1">
      <c r="A436" s="74" t="s">
        <v>309</v>
      </c>
      <c r="C436" s="110"/>
      <c r="D436" s="110"/>
      <c r="E436" s="74"/>
      <c r="F436" s="74"/>
      <c r="G436" s="92">
        <v>7662167</v>
      </c>
      <c r="H436" s="99"/>
      <c r="I436" s="92">
        <v>4200000</v>
      </c>
      <c r="J436" s="99"/>
      <c r="K436" s="99">
        <v>7650000</v>
      </c>
      <c r="L436" s="99"/>
      <c r="M436" s="92">
        <v>4200000</v>
      </c>
      <c r="N436" s="110"/>
    </row>
    <row r="437" spans="1:13" ht="21" customHeight="1">
      <c r="A437" s="74" t="s">
        <v>310</v>
      </c>
      <c r="G437" s="92">
        <v>-3054846</v>
      </c>
      <c r="H437" s="99"/>
      <c r="I437" s="99">
        <v>-3202475</v>
      </c>
      <c r="J437" s="99"/>
      <c r="K437" s="99">
        <v>-2850000</v>
      </c>
      <c r="L437" s="99"/>
      <c r="M437" s="99">
        <v>-3200000</v>
      </c>
    </row>
    <row r="438" spans="1:13" ht="21" customHeight="1">
      <c r="A438" s="110" t="s">
        <v>197</v>
      </c>
      <c r="C438" s="110"/>
      <c r="D438" s="110"/>
      <c r="E438" s="74"/>
      <c r="F438" s="74"/>
      <c r="G438" s="99">
        <v>4117778</v>
      </c>
      <c r="H438" s="99"/>
      <c r="I438" s="99">
        <v>3594780</v>
      </c>
      <c r="J438" s="99"/>
      <c r="K438" s="99">
        <v>4117778</v>
      </c>
      <c r="L438" s="99"/>
      <c r="M438" s="99">
        <v>0</v>
      </c>
    </row>
    <row r="439" spans="1:13" ht="21" customHeight="1">
      <c r="A439" s="110" t="s">
        <v>143</v>
      </c>
      <c r="C439" s="110"/>
      <c r="D439" s="110"/>
      <c r="E439" s="74"/>
      <c r="F439" s="74"/>
      <c r="G439" s="99">
        <v>-4496103</v>
      </c>
      <c r="H439" s="99"/>
      <c r="I439" s="99">
        <v>-3785379</v>
      </c>
      <c r="J439" s="99"/>
      <c r="K439" s="99">
        <v>-284403</v>
      </c>
      <c r="L439" s="99"/>
      <c r="M439" s="99">
        <v>-171900</v>
      </c>
    </row>
    <row r="440" spans="1:13" ht="21" customHeight="1">
      <c r="A440" s="110" t="s">
        <v>141</v>
      </c>
      <c r="C440" s="110"/>
      <c r="D440" s="110"/>
      <c r="E440" s="74"/>
      <c r="F440" s="74"/>
      <c r="G440" s="99">
        <v>-80467</v>
      </c>
      <c r="H440" s="99"/>
      <c r="I440" s="99">
        <v>-63637</v>
      </c>
      <c r="J440" s="99"/>
      <c r="K440" s="99">
        <v>-2732</v>
      </c>
      <c r="L440" s="99"/>
      <c r="M440" s="99">
        <v>-279</v>
      </c>
    </row>
    <row r="441" spans="1:13" ht="21" customHeight="1">
      <c r="A441" s="110" t="s">
        <v>177</v>
      </c>
      <c r="C441" s="110"/>
      <c r="D441" s="110"/>
      <c r="E441" s="74"/>
      <c r="F441" s="74"/>
      <c r="G441" s="99">
        <v>0</v>
      </c>
      <c r="H441" s="99"/>
      <c r="I441" s="99">
        <v>3494818</v>
      </c>
      <c r="J441" s="99"/>
      <c r="K441" s="99">
        <v>0</v>
      </c>
      <c r="L441" s="99"/>
      <c r="M441" s="99">
        <v>3494818</v>
      </c>
    </row>
    <row r="442" spans="1:13" ht="21" customHeight="1">
      <c r="A442" s="110" t="s">
        <v>213</v>
      </c>
      <c r="C442" s="110"/>
      <c r="D442" s="110"/>
      <c r="E442" s="74"/>
      <c r="F442" s="74"/>
      <c r="G442" s="99">
        <v>0</v>
      </c>
      <c r="H442" s="99"/>
      <c r="I442" s="99">
        <v>-3000000</v>
      </c>
      <c r="J442" s="99"/>
      <c r="K442" s="99">
        <v>0</v>
      </c>
      <c r="L442" s="99"/>
      <c r="M442" s="99">
        <v>-3000000</v>
      </c>
    </row>
    <row r="443" spans="1:13" ht="21" customHeight="1">
      <c r="A443" s="110" t="s">
        <v>219</v>
      </c>
      <c r="C443" s="110"/>
      <c r="D443" s="110"/>
      <c r="E443" s="74"/>
      <c r="F443" s="74"/>
      <c r="G443" s="99">
        <v>-136703</v>
      </c>
      <c r="H443" s="99"/>
      <c r="I443" s="99">
        <v>-98611</v>
      </c>
      <c r="J443" s="99"/>
      <c r="K443" s="99">
        <v>0</v>
      </c>
      <c r="L443" s="99"/>
      <c r="M443" s="99">
        <v>0</v>
      </c>
    </row>
    <row r="444" spans="1:13" ht="21" customHeight="1">
      <c r="A444" s="110" t="s">
        <v>275</v>
      </c>
      <c r="C444" s="110"/>
      <c r="D444" s="110"/>
      <c r="E444" s="74"/>
      <c r="F444" s="74"/>
      <c r="G444" s="99">
        <v>0</v>
      </c>
      <c r="H444" s="99"/>
      <c r="I444" s="99">
        <v>9717</v>
      </c>
      <c r="J444" s="99"/>
      <c r="K444" s="99">
        <v>0</v>
      </c>
      <c r="L444" s="99"/>
      <c r="M444" s="99">
        <v>9717</v>
      </c>
    </row>
    <row r="445" spans="1:13" ht="21" customHeight="1">
      <c r="A445" s="110" t="s">
        <v>55</v>
      </c>
      <c r="C445" s="110"/>
      <c r="D445" s="110"/>
      <c r="E445" s="74"/>
      <c r="F445" s="74"/>
      <c r="G445" s="99">
        <v>-1699996</v>
      </c>
      <c r="H445" s="99"/>
      <c r="I445" s="99">
        <v>-989913</v>
      </c>
      <c r="J445" s="99"/>
      <c r="K445" s="99">
        <v>-1699996</v>
      </c>
      <c r="L445" s="99"/>
      <c r="M445" s="99">
        <v>-989913</v>
      </c>
    </row>
    <row r="446" spans="1:13" ht="21" customHeight="1">
      <c r="A446" s="110" t="s">
        <v>276</v>
      </c>
      <c r="C446" s="110"/>
      <c r="D446" s="110"/>
      <c r="E446" s="74"/>
      <c r="F446" s="74"/>
      <c r="G446" s="99">
        <v>-44024</v>
      </c>
      <c r="H446" s="99"/>
      <c r="I446" s="99">
        <v>-39641</v>
      </c>
      <c r="J446" s="99"/>
      <c r="K446" s="99">
        <v>0</v>
      </c>
      <c r="L446" s="99"/>
      <c r="M446" s="99">
        <v>0</v>
      </c>
    </row>
    <row r="447" spans="1:13" ht="21" customHeight="1">
      <c r="A447" s="79" t="s">
        <v>251</v>
      </c>
      <c r="G447" s="98">
        <f>SUM(G435:G446)</f>
        <v>2267806</v>
      </c>
      <c r="H447" s="99"/>
      <c r="I447" s="98">
        <f>SUM(I435:I446)</f>
        <v>109876</v>
      </c>
      <c r="J447" s="99"/>
      <c r="K447" s="98">
        <f>SUM(K435:K446)</f>
        <v>7242848</v>
      </c>
      <c r="L447" s="99"/>
      <c r="M447" s="98">
        <f>SUM(M435:M446)</f>
        <v>567688</v>
      </c>
    </row>
    <row r="448" spans="1:13" ht="21" customHeight="1">
      <c r="A448" s="74" t="s">
        <v>39</v>
      </c>
      <c r="G448" s="99">
        <f>G402+G433+G447</f>
        <v>-263561</v>
      </c>
      <c r="H448" s="99"/>
      <c r="I448" s="99">
        <f>I402+I433+I447</f>
        <v>1714741</v>
      </c>
      <c r="J448" s="99"/>
      <c r="K448" s="99">
        <f>K402+K433+K447</f>
        <v>-891378</v>
      </c>
      <c r="L448" s="99"/>
      <c r="M448" s="99">
        <f>M402+M433+M447</f>
        <v>-259447</v>
      </c>
    </row>
    <row r="449" spans="1:13" ht="21" customHeight="1">
      <c r="A449" s="74" t="s">
        <v>244</v>
      </c>
      <c r="G449" s="92">
        <f>I12</f>
        <v>3875733</v>
      </c>
      <c r="H449" s="92"/>
      <c r="I449" s="92">
        <v>2489455</v>
      </c>
      <c r="J449" s="92"/>
      <c r="K449" s="92">
        <f>M12</f>
        <v>1520307</v>
      </c>
      <c r="L449" s="92"/>
      <c r="M449" s="92">
        <v>1082259</v>
      </c>
    </row>
    <row r="450" spans="1:13" ht="21" customHeight="1" thickBot="1">
      <c r="A450" s="79" t="s">
        <v>245</v>
      </c>
      <c r="B450" s="79"/>
      <c r="G450" s="103">
        <f>SUM(G448:G449)</f>
        <v>3612172</v>
      </c>
      <c r="H450" s="99"/>
      <c r="I450" s="103">
        <f>SUM(I448:I449)</f>
        <v>4204196</v>
      </c>
      <c r="J450" s="99"/>
      <c r="K450" s="103">
        <f>SUM(K448:K449)</f>
        <v>628929</v>
      </c>
      <c r="L450" s="99"/>
      <c r="M450" s="103">
        <f>SUM(M448:M449)</f>
        <v>822812</v>
      </c>
    </row>
    <row r="451" spans="7:13" ht="10.5" customHeight="1" thickTop="1">
      <c r="G451" s="99">
        <f>+G450-G12</f>
        <v>0</v>
      </c>
      <c r="H451" s="99"/>
      <c r="I451" s="99"/>
      <c r="J451" s="99"/>
      <c r="K451" s="99">
        <f>+K450-K12</f>
        <v>0</v>
      </c>
      <c r="L451" s="99"/>
      <c r="M451" s="99"/>
    </row>
    <row r="452" spans="1:13" ht="21" customHeight="1">
      <c r="A452" s="74" t="s">
        <v>308</v>
      </c>
      <c r="G452" s="99"/>
      <c r="H452" s="99"/>
      <c r="I452" s="99"/>
      <c r="J452" s="99"/>
      <c r="K452" s="99"/>
      <c r="L452" s="99"/>
      <c r="M452" s="99"/>
    </row>
    <row r="453" spans="2:13" ht="21" customHeight="1">
      <c r="B453" s="74" t="s">
        <v>142</v>
      </c>
      <c r="G453" s="99">
        <v>13994</v>
      </c>
      <c r="H453" s="99"/>
      <c r="I453" s="99">
        <v>60265</v>
      </c>
      <c r="J453" s="99"/>
      <c r="K453" s="99">
        <v>6015</v>
      </c>
      <c r="L453" s="99"/>
      <c r="M453" s="99">
        <v>2711</v>
      </c>
    </row>
    <row r="454" spans="2:13" ht="21" customHeight="1">
      <c r="B454" s="74" t="s">
        <v>298</v>
      </c>
      <c r="G454" s="99">
        <v>-5825</v>
      </c>
      <c r="H454" s="99"/>
      <c r="I454" s="99">
        <v>0</v>
      </c>
      <c r="J454" s="99"/>
      <c r="K454" s="99">
        <v>-5825</v>
      </c>
      <c r="L454" s="99"/>
      <c r="M454" s="99">
        <v>0</v>
      </c>
    </row>
    <row r="455" spans="2:13" ht="21" customHeight="1">
      <c r="B455" s="74" t="s">
        <v>257</v>
      </c>
      <c r="G455" s="99">
        <v>147195</v>
      </c>
      <c r="H455" s="99"/>
      <c r="I455" s="99">
        <v>-77307</v>
      </c>
      <c r="J455" s="99"/>
      <c r="K455" s="99">
        <v>109276</v>
      </c>
      <c r="L455" s="99"/>
      <c r="M455" s="99">
        <v>-39977</v>
      </c>
    </row>
    <row r="456" spans="2:13" ht="21" customHeight="1">
      <c r="B456" s="74" t="s">
        <v>258</v>
      </c>
      <c r="G456" s="99">
        <v>27927</v>
      </c>
      <c r="H456" s="99"/>
      <c r="I456" s="99">
        <v>59052</v>
      </c>
      <c r="J456" s="99"/>
      <c r="K456" s="99">
        <v>25406</v>
      </c>
      <c r="L456" s="99"/>
      <c r="M456" s="99">
        <v>-505</v>
      </c>
    </row>
    <row r="457" spans="2:13" ht="21" customHeight="1">
      <c r="B457" s="74" t="s">
        <v>216</v>
      </c>
      <c r="G457" s="99">
        <v>3639</v>
      </c>
      <c r="H457" s="99"/>
      <c r="I457" s="99">
        <v>2300</v>
      </c>
      <c r="J457" s="99"/>
      <c r="K457" s="99">
        <v>0</v>
      </c>
      <c r="L457" s="99"/>
      <c r="M457" s="99">
        <v>0</v>
      </c>
    </row>
    <row r="458" spans="2:13" ht="21" customHeight="1">
      <c r="B458" s="74" t="s">
        <v>263</v>
      </c>
      <c r="G458" s="99">
        <v>0</v>
      </c>
      <c r="H458" s="99"/>
      <c r="I458" s="99">
        <v>3901</v>
      </c>
      <c r="J458" s="99"/>
      <c r="K458" s="99">
        <v>0</v>
      </c>
      <c r="L458" s="99"/>
      <c r="M458" s="99">
        <v>0</v>
      </c>
    </row>
    <row r="459" spans="2:13" ht="21" customHeight="1">
      <c r="B459" s="74" t="s">
        <v>259</v>
      </c>
      <c r="G459" s="99">
        <v>146</v>
      </c>
      <c r="H459" s="99"/>
      <c r="I459" s="99">
        <v>0</v>
      </c>
      <c r="J459" s="99"/>
      <c r="K459" s="99">
        <v>0</v>
      </c>
      <c r="L459" s="99"/>
      <c r="M459" s="99">
        <v>0</v>
      </c>
    </row>
    <row r="460" spans="2:13" ht="21">
      <c r="B460" s="74" t="s">
        <v>292</v>
      </c>
      <c r="G460" s="99">
        <v>0</v>
      </c>
      <c r="H460" s="99"/>
      <c r="I460" s="99">
        <v>13321248</v>
      </c>
      <c r="J460" s="99"/>
      <c r="K460" s="99">
        <v>0</v>
      </c>
      <c r="L460" s="99"/>
      <c r="M460" s="99">
        <v>13321248</v>
      </c>
    </row>
    <row r="461" spans="1:13" ht="24" customHeight="1">
      <c r="A461" s="74" t="s">
        <v>42</v>
      </c>
      <c r="G461" s="99"/>
      <c r="H461" s="99"/>
      <c r="I461" s="99"/>
      <c r="J461" s="99"/>
      <c r="K461" s="99"/>
      <c r="L461" s="99"/>
      <c r="M461" s="178" t="s">
        <v>295</v>
      </c>
    </row>
    <row r="465" ht="21" customHeight="1">
      <c r="M465" s="74"/>
    </row>
  </sheetData>
  <sheetProtection/>
  <printOptions/>
  <pageMargins left="0.866141732283465" right="0.393700787401575" top="0.78740157480315" bottom="0.196850393700787" header="0.196850393700787" footer="0.196850393700787"/>
  <pageSetup firstPageNumber="3" useFirstPageNumber="1" horizontalDpi="600" verticalDpi="600" orientation="portrait" paperSize="9" scale="73" r:id="rId1"/>
  <rowBreaks count="8" manualBreakCount="8">
    <brk id="51" max="13" man="1"/>
    <brk id="102" max="13" man="1"/>
    <brk id="153" max="13" man="1"/>
    <brk id="204" max="13" man="1"/>
    <brk id="255" max="13" man="1"/>
    <brk id="306" max="13" man="1"/>
    <brk id="357" max="13" man="1"/>
    <brk id="40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86"/>
  <sheetViews>
    <sheetView showGridLines="0" view="pageBreakPreview" zoomScale="82" zoomScaleSheetLayoutView="82" zoomScalePageLayoutView="0" workbookViewId="0" topLeftCell="A54">
      <selection activeCell="T64" sqref="T64"/>
    </sheetView>
  </sheetViews>
  <sheetFormatPr defaultColWidth="8.00390625" defaultRowHeight="21.75"/>
  <cols>
    <col min="1" max="1" width="12.140625" style="57" customWidth="1"/>
    <col min="2" max="2" width="26.8515625" style="57" customWidth="1"/>
    <col min="3" max="3" width="1.421875" style="57" customWidth="1"/>
    <col min="4" max="4" width="12.140625" style="56" bestFit="1" customWidth="1"/>
    <col min="5" max="5" width="0.5625" style="56" customWidth="1"/>
    <col min="6" max="6" width="12.8515625" style="56" bestFit="1" customWidth="1"/>
    <col min="7" max="7" width="0.5625" style="56" customWidth="1"/>
    <col min="8" max="8" width="11.00390625" style="56" bestFit="1" customWidth="1"/>
    <col min="9" max="9" width="0.5625" style="56" customWidth="1"/>
    <col min="10" max="10" width="14.57421875" style="56" bestFit="1" customWidth="1"/>
    <col min="11" max="11" width="0.5625" style="56" customWidth="1"/>
    <col min="12" max="12" width="12.7109375" style="56" bestFit="1" customWidth="1"/>
    <col min="13" max="13" width="0.5625" style="56" customWidth="1"/>
    <col min="14" max="14" width="13.421875" style="56" bestFit="1" customWidth="1"/>
    <col min="15" max="15" width="0.5625" style="56" customWidth="1"/>
    <col min="16" max="16" width="14.00390625" style="56" customWidth="1"/>
    <col min="17" max="17" width="0.5625" style="56" customWidth="1"/>
    <col min="18" max="18" width="14.57421875" style="56" customWidth="1"/>
    <col min="19" max="19" width="0.5625" style="56" customWidth="1"/>
    <col min="20" max="20" width="12.00390625" style="56" customWidth="1"/>
    <col min="21" max="21" width="0.5625" style="56" customWidth="1"/>
    <col min="22" max="22" width="14.8515625" style="56" customWidth="1"/>
    <col min="23" max="23" width="0.5625" style="56" customWidth="1"/>
    <col min="24" max="24" width="13.7109375" style="56" customWidth="1"/>
    <col min="25" max="25" width="0.5625" style="56" customWidth="1"/>
    <col min="26" max="26" width="12.7109375" style="56" customWidth="1"/>
    <col min="27" max="27" width="0.5625" style="56" customWidth="1"/>
    <col min="28" max="28" width="14.140625" style="56" customWidth="1"/>
    <col min="29" max="29" width="0.85546875" style="56" customWidth="1"/>
    <col min="30" max="30" width="12.421875" style="56" customWidth="1"/>
    <col min="31" max="31" width="0.9921875" style="56" customWidth="1"/>
    <col min="32" max="32" width="13.00390625" style="56" customWidth="1"/>
    <col min="33" max="37" width="8.00390625" style="56" customWidth="1"/>
    <col min="38" max="16384" width="8.00390625" style="57" customWidth="1"/>
  </cols>
  <sheetData>
    <row r="1" spans="30:32" ht="18.75">
      <c r="AD1" s="3"/>
      <c r="AE1" s="3"/>
      <c r="AF1" s="61" t="s">
        <v>238</v>
      </c>
    </row>
    <row r="2" spans="1:28" ht="18.75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7"/>
    </row>
    <row r="3" spans="1:28" ht="18.75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ht="18.75">
      <c r="A4" s="156" t="s">
        <v>280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4:37" s="58" customFormat="1" ht="18.75"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C5" s="59"/>
      <c r="AE5" s="59"/>
      <c r="AF5" s="61" t="s">
        <v>240</v>
      </c>
      <c r="AG5" s="59"/>
      <c r="AH5" s="59"/>
      <c r="AI5" s="59"/>
      <c r="AJ5" s="59"/>
      <c r="AK5" s="59"/>
    </row>
    <row r="6" spans="3:32" ht="18.75">
      <c r="C6" s="58"/>
      <c r="D6" s="181" t="s">
        <v>34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</row>
    <row r="7" spans="3:28" ht="18.75">
      <c r="C7" s="58"/>
      <c r="D7" s="181" t="s">
        <v>202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62"/>
      <c r="AB7" s="62"/>
    </row>
    <row r="8" spans="3:30" ht="18.75">
      <c r="C8" s="58"/>
      <c r="D8" s="60"/>
      <c r="E8" s="60"/>
      <c r="F8" s="60"/>
      <c r="G8" s="60"/>
      <c r="H8" s="58"/>
      <c r="I8" s="59"/>
      <c r="J8" s="59"/>
      <c r="K8" s="59"/>
      <c r="L8" s="59"/>
      <c r="M8" s="59"/>
      <c r="N8" s="182" t="s">
        <v>167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50"/>
      <c r="Z8" s="150"/>
      <c r="AA8" s="60"/>
      <c r="AB8" s="65"/>
      <c r="AD8" s="65" t="s">
        <v>35</v>
      </c>
    </row>
    <row r="9" spans="2:41" s="63" customFormat="1" ht="18.75">
      <c r="B9" s="64"/>
      <c r="C9" s="64"/>
      <c r="D9" s="60"/>
      <c r="E9" s="60"/>
      <c r="F9" s="59"/>
      <c r="G9" s="59"/>
      <c r="H9" s="59"/>
      <c r="I9" s="59"/>
      <c r="J9" s="181" t="s">
        <v>49</v>
      </c>
      <c r="K9" s="181"/>
      <c r="L9" s="181"/>
      <c r="N9" s="63" t="s">
        <v>188</v>
      </c>
      <c r="R9" s="63" t="s">
        <v>265</v>
      </c>
      <c r="S9" s="65"/>
      <c r="T9" s="65" t="s">
        <v>83</v>
      </c>
      <c r="U9" s="65"/>
      <c r="V9" s="65" t="s">
        <v>304</v>
      </c>
      <c r="W9" s="65"/>
      <c r="X9" s="65" t="s">
        <v>76</v>
      </c>
      <c r="Y9" s="65"/>
      <c r="Z9" s="65"/>
      <c r="AA9" s="65"/>
      <c r="AB9" s="65"/>
      <c r="AC9" s="60"/>
      <c r="AD9" s="65" t="s">
        <v>183</v>
      </c>
      <c r="AE9" s="60"/>
      <c r="AF9" s="65"/>
      <c r="AK9" s="65"/>
      <c r="AL9" s="65"/>
      <c r="AM9" s="65"/>
      <c r="AN9" s="65"/>
      <c r="AO9" s="65"/>
    </row>
    <row r="10" spans="4:41" s="63" customFormat="1" ht="18.75">
      <c r="D10" s="65" t="s">
        <v>10</v>
      </c>
      <c r="E10" s="65"/>
      <c r="F10" s="65"/>
      <c r="G10" s="65"/>
      <c r="H10" s="65" t="s">
        <v>84</v>
      </c>
      <c r="I10" s="65"/>
      <c r="J10" s="65" t="s">
        <v>86</v>
      </c>
      <c r="K10" s="65"/>
      <c r="L10" s="65"/>
      <c r="N10" s="65" t="s">
        <v>189</v>
      </c>
      <c r="O10" s="65"/>
      <c r="P10" s="65" t="s">
        <v>40</v>
      </c>
      <c r="Q10" s="65"/>
      <c r="R10" s="63" t="s">
        <v>264</v>
      </c>
      <c r="S10" s="60"/>
      <c r="T10" s="65" t="s">
        <v>85</v>
      </c>
      <c r="U10" s="65"/>
      <c r="V10" s="65" t="s">
        <v>305</v>
      </c>
      <c r="W10" s="65"/>
      <c r="X10" s="65" t="s">
        <v>178</v>
      </c>
      <c r="Y10" s="60"/>
      <c r="Z10" s="65" t="s">
        <v>174</v>
      </c>
      <c r="AA10" s="60"/>
      <c r="AB10" s="65" t="s">
        <v>128</v>
      </c>
      <c r="AC10" s="65"/>
      <c r="AD10" s="65" t="s">
        <v>184</v>
      </c>
      <c r="AE10" s="65"/>
      <c r="AF10" s="65" t="s">
        <v>24</v>
      </c>
      <c r="AK10" s="65"/>
      <c r="AL10" s="65"/>
      <c r="AM10" s="65"/>
      <c r="AN10" s="65"/>
      <c r="AO10" s="65"/>
    </row>
    <row r="11" spans="4:41" s="63" customFormat="1" ht="18.75">
      <c r="D11" s="65" t="s">
        <v>28</v>
      </c>
      <c r="E11" s="65"/>
      <c r="F11" s="65" t="s">
        <v>87</v>
      </c>
      <c r="G11" s="65"/>
      <c r="H11" s="65" t="s">
        <v>89</v>
      </c>
      <c r="I11" s="65"/>
      <c r="J11" s="65" t="s">
        <v>59</v>
      </c>
      <c r="K11" s="65"/>
      <c r="L11" s="65"/>
      <c r="N11" s="60" t="s">
        <v>191</v>
      </c>
      <c r="O11" s="65"/>
      <c r="P11" s="65" t="s">
        <v>88</v>
      </c>
      <c r="Q11" s="65"/>
      <c r="R11" s="63" t="s">
        <v>260</v>
      </c>
      <c r="S11" s="65"/>
      <c r="T11" s="65" t="s">
        <v>90</v>
      </c>
      <c r="U11" s="65"/>
      <c r="V11" s="65" t="s">
        <v>9</v>
      </c>
      <c r="W11" s="65"/>
      <c r="X11" s="65" t="s">
        <v>179</v>
      </c>
      <c r="Y11" s="65"/>
      <c r="Z11" s="65" t="s">
        <v>176</v>
      </c>
      <c r="AA11" s="65"/>
      <c r="AB11" s="65" t="s">
        <v>36</v>
      </c>
      <c r="AC11" s="65"/>
      <c r="AD11" s="65" t="s">
        <v>185</v>
      </c>
      <c r="AE11" s="65"/>
      <c r="AF11" s="63" t="s">
        <v>35</v>
      </c>
      <c r="AK11" s="65"/>
      <c r="AL11" s="65"/>
      <c r="AM11" s="65"/>
      <c r="AN11" s="65"/>
      <c r="AO11" s="65"/>
    </row>
    <row r="12" spans="2:41" s="63" customFormat="1" ht="18.75">
      <c r="B12" s="53"/>
      <c r="D12" s="62" t="s">
        <v>29</v>
      </c>
      <c r="E12" s="65"/>
      <c r="F12" s="62" t="s">
        <v>91</v>
      </c>
      <c r="G12" s="65"/>
      <c r="H12" s="62" t="s">
        <v>92</v>
      </c>
      <c r="I12" s="65"/>
      <c r="J12" s="62" t="s">
        <v>58</v>
      </c>
      <c r="K12" s="60"/>
      <c r="L12" s="62" t="s">
        <v>22</v>
      </c>
      <c r="N12" s="132" t="s">
        <v>190</v>
      </c>
      <c r="O12" s="65"/>
      <c r="P12" s="62" t="s">
        <v>117</v>
      </c>
      <c r="Q12" s="60"/>
      <c r="R12" s="62" t="s">
        <v>261</v>
      </c>
      <c r="S12" s="65"/>
      <c r="T12" s="62" t="s">
        <v>93</v>
      </c>
      <c r="U12" s="60"/>
      <c r="V12" s="62" t="s">
        <v>221</v>
      </c>
      <c r="W12" s="60"/>
      <c r="X12" s="62" t="s">
        <v>180</v>
      </c>
      <c r="Y12" s="65"/>
      <c r="Z12" s="62" t="s">
        <v>175</v>
      </c>
      <c r="AA12" s="65"/>
      <c r="AB12" s="62" t="s">
        <v>203</v>
      </c>
      <c r="AC12" s="65"/>
      <c r="AD12" s="62" t="s">
        <v>98</v>
      </c>
      <c r="AE12" s="65"/>
      <c r="AF12" s="62" t="s">
        <v>36</v>
      </c>
      <c r="AK12" s="65"/>
      <c r="AL12" s="65"/>
      <c r="AM12" s="65"/>
      <c r="AN12" s="65"/>
      <c r="AO12" s="65"/>
    </row>
    <row r="13" spans="1:41" s="51" customFormat="1" ht="18.75">
      <c r="A13" s="52" t="s">
        <v>161</v>
      </c>
      <c r="B13" s="52"/>
      <c r="C13" s="52"/>
      <c r="D13" s="54">
        <v>1246036</v>
      </c>
      <c r="E13" s="54"/>
      <c r="F13" s="54">
        <v>6988761</v>
      </c>
      <c r="G13" s="54"/>
      <c r="H13" s="54">
        <v>305000</v>
      </c>
      <c r="I13" s="50"/>
      <c r="J13" s="54">
        <v>131226</v>
      </c>
      <c r="K13" s="54"/>
      <c r="L13" s="54">
        <f>5161968</f>
        <v>5161968</v>
      </c>
      <c r="M13" s="137"/>
      <c r="N13" s="54">
        <v>-179</v>
      </c>
      <c r="O13" s="54"/>
      <c r="P13" s="54">
        <v>1949627</v>
      </c>
      <c r="Q13" s="54"/>
      <c r="R13" s="54">
        <v>-168801</v>
      </c>
      <c r="S13" s="50"/>
      <c r="T13" s="54">
        <v>20</v>
      </c>
      <c r="U13" s="54"/>
      <c r="V13" s="54">
        <v>20834</v>
      </c>
      <c r="W13" s="54"/>
      <c r="X13" s="54">
        <v>0</v>
      </c>
      <c r="Y13" s="50"/>
      <c r="Z13" s="54">
        <f>SUM(N13,P13,R13,T13,V13,X13)</f>
        <v>1801501</v>
      </c>
      <c r="AA13" s="50"/>
      <c r="AB13" s="54">
        <f>SUM(D13,F13,H13,J13,L13,Z13)</f>
        <v>15634492</v>
      </c>
      <c r="AC13" s="54"/>
      <c r="AD13" s="54">
        <f>648412</f>
        <v>648412</v>
      </c>
      <c r="AE13" s="54"/>
      <c r="AF13" s="54">
        <f>SUM(AB13,AD13)</f>
        <v>16282904</v>
      </c>
      <c r="AK13" s="2"/>
      <c r="AL13" s="2"/>
      <c r="AM13" s="2"/>
      <c r="AN13" s="2"/>
      <c r="AO13" s="2"/>
    </row>
    <row r="14" spans="1:41" s="51" customFormat="1" ht="18.75">
      <c r="A14" s="72" t="s">
        <v>104</v>
      </c>
      <c r="B14" s="52"/>
      <c r="C14" s="52"/>
      <c r="D14" s="54"/>
      <c r="E14" s="54"/>
      <c r="F14" s="54"/>
      <c r="G14" s="54"/>
      <c r="H14" s="54"/>
      <c r="I14" s="50"/>
      <c r="J14" s="54"/>
      <c r="K14" s="54"/>
      <c r="L14" s="54"/>
      <c r="M14" s="137"/>
      <c r="N14" s="54"/>
      <c r="O14" s="54"/>
      <c r="P14" s="54"/>
      <c r="Q14" s="54"/>
      <c r="R14" s="54"/>
      <c r="S14" s="50"/>
      <c r="T14" s="54"/>
      <c r="U14" s="54"/>
      <c r="V14" s="54"/>
      <c r="W14" s="54"/>
      <c r="X14" s="54"/>
      <c r="Y14" s="50"/>
      <c r="Z14" s="54"/>
      <c r="AA14" s="50"/>
      <c r="AB14" s="54"/>
      <c r="AC14" s="54"/>
      <c r="AD14" s="54"/>
      <c r="AE14" s="54"/>
      <c r="AF14" s="54"/>
      <c r="AK14" s="2"/>
      <c r="AL14" s="2"/>
      <c r="AM14" s="2"/>
      <c r="AN14" s="2"/>
      <c r="AO14" s="2"/>
    </row>
    <row r="15" spans="1:41" s="51" customFormat="1" ht="18.75">
      <c r="A15" s="72" t="s">
        <v>262</v>
      </c>
      <c r="B15" s="52"/>
      <c r="C15" s="52"/>
      <c r="D15" s="54">
        <v>0</v>
      </c>
      <c r="E15" s="54"/>
      <c r="F15" s="54" t="s">
        <v>57</v>
      </c>
      <c r="G15" s="54"/>
      <c r="H15" s="54">
        <v>0</v>
      </c>
      <c r="I15" s="50"/>
      <c r="J15" s="54">
        <v>0</v>
      </c>
      <c r="K15" s="54"/>
      <c r="L15" s="54">
        <v>-517150</v>
      </c>
      <c r="M15" s="137"/>
      <c r="N15" s="54">
        <v>0</v>
      </c>
      <c r="O15" s="54"/>
      <c r="P15" s="54">
        <v>0</v>
      </c>
      <c r="Q15" s="54"/>
      <c r="R15" s="54">
        <v>0</v>
      </c>
      <c r="S15" s="50"/>
      <c r="T15" s="54">
        <v>0</v>
      </c>
      <c r="U15" s="54"/>
      <c r="V15" s="54">
        <v>0</v>
      </c>
      <c r="W15" s="54"/>
      <c r="X15" s="54">
        <v>0</v>
      </c>
      <c r="Y15" s="50"/>
      <c r="Z15" s="54">
        <f>SUM(N15,P15,R15,T15,V15,X15)</f>
        <v>0</v>
      </c>
      <c r="AA15" s="50"/>
      <c r="AB15" s="54">
        <f>SUM(D15,F15,H15,J15,L15,Z15)</f>
        <v>-517150</v>
      </c>
      <c r="AC15" s="54"/>
      <c r="AD15" s="54">
        <v>-19304</v>
      </c>
      <c r="AE15" s="54"/>
      <c r="AF15" s="54">
        <f>SUM(AB15,AD15)</f>
        <v>-536454</v>
      </c>
      <c r="AK15" s="2"/>
      <c r="AL15" s="2"/>
      <c r="AM15" s="2"/>
      <c r="AN15" s="2"/>
      <c r="AO15" s="2"/>
    </row>
    <row r="16" spans="1:41" s="51" customFormat="1" ht="18.75">
      <c r="A16" s="72" t="s">
        <v>292</v>
      </c>
      <c r="B16" s="52"/>
      <c r="C16" s="52"/>
      <c r="D16" s="54">
        <v>295237</v>
      </c>
      <c r="E16" s="54"/>
      <c r="F16" s="54">
        <v>12879900</v>
      </c>
      <c r="G16" s="54"/>
      <c r="H16" s="54">
        <v>0</v>
      </c>
      <c r="I16" s="50"/>
      <c r="J16" s="54">
        <v>0</v>
      </c>
      <c r="K16" s="54"/>
      <c r="L16" s="54">
        <v>0</v>
      </c>
      <c r="M16" s="137"/>
      <c r="N16" s="54">
        <v>0</v>
      </c>
      <c r="O16" s="54"/>
      <c r="P16" s="54">
        <v>0</v>
      </c>
      <c r="Q16" s="54"/>
      <c r="R16" s="54">
        <v>0</v>
      </c>
      <c r="S16" s="50"/>
      <c r="T16" s="54">
        <v>0</v>
      </c>
      <c r="U16" s="54"/>
      <c r="V16" s="54">
        <v>0</v>
      </c>
      <c r="W16" s="54"/>
      <c r="X16" s="54">
        <v>0</v>
      </c>
      <c r="Y16" s="50"/>
      <c r="Z16" s="54">
        <f>SUM(N16,P16,R16,T16,V16,X16)</f>
        <v>0</v>
      </c>
      <c r="AA16" s="50"/>
      <c r="AB16" s="54">
        <f>SUM(D16,F16,H16,J16,L16,Z16)</f>
        <v>13175137</v>
      </c>
      <c r="AC16" s="54"/>
      <c r="AD16" s="54">
        <v>0</v>
      </c>
      <c r="AE16" s="54"/>
      <c r="AF16" s="54">
        <f>SUM(AB16,AD16)</f>
        <v>13175137</v>
      </c>
      <c r="AK16" s="2"/>
      <c r="AL16" s="2"/>
      <c r="AM16" s="2"/>
      <c r="AN16" s="2"/>
      <c r="AO16" s="2"/>
    </row>
    <row r="17" spans="1:41" s="51" customFormat="1" ht="18.75">
      <c r="A17" s="72" t="s">
        <v>293</v>
      </c>
      <c r="B17" s="52"/>
      <c r="C17" s="52"/>
      <c r="D17" s="54">
        <v>4128</v>
      </c>
      <c r="E17" s="54"/>
      <c r="F17" s="54">
        <v>151699</v>
      </c>
      <c r="G17" s="54"/>
      <c r="H17" s="54">
        <v>0</v>
      </c>
      <c r="I17" s="50"/>
      <c r="J17" s="54">
        <v>0</v>
      </c>
      <c r="K17" s="54"/>
      <c r="L17" s="54">
        <v>0</v>
      </c>
      <c r="M17" s="137"/>
      <c r="N17" s="54">
        <v>0</v>
      </c>
      <c r="O17" s="54"/>
      <c r="P17" s="54">
        <v>0</v>
      </c>
      <c r="Q17" s="54"/>
      <c r="R17" s="54">
        <v>0</v>
      </c>
      <c r="S17" s="50"/>
      <c r="T17" s="54">
        <v>0</v>
      </c>
      <c r="U17" s="54"/>
      <c r="V17" s="54">
        <v>0</v>
      </c>
      <c r="W17" s="54"/>
      <c r="X17" s="54">
        <v>0</v>
      </c>
      <c r="Y17" s="50"/>
      <c r="Z17" s="54">
        <f>SUM(N17,P17,R17,T17,V17,X17)</f>
        <v>0</v>
      </c>
      <c r="AA17" s="50"/>
      <c r="AB17" s="54">
        <f>SUM(D17,F17,H17,J17,L17,Z17)</f>
        <v>155827</v>
      </c>
      <c r="AC17" s="54"/>
      <c r="AD17" s="54">
        <v>0</v>
      </c>
      <c r="AE17" s="54"/>
      <c r="AF17" s="54">
        <f>SUM(AB17,AD17)</f>
        <v>155827</v>
      </c>
      <c r="AK17" s="2"/>
      <c r="AL17" s="2"/>
      <c r="AM17" s="2"/>
      <c r="AN17" s="2"/>
      <c r="AO17" s="2"/>
    </row>
    <row r="18" spans="1:41" s="51" customFormat="1" ht="18.75">
      <c r="A18" s="72" t="s">
        <v>289</v>
      </c>
      <c r="B18" s="52"/>
      <c r="C18" s="52"/>
      <c r="D18" s="54">
        <v>58</v>
      </c>
      <c r="E18" s="54"/>
      <c r="F18" s="54">
        <v>2138</v>
      </c>
      <c r="G18" s="54"/>
      <c r="H18" s="54">
        <v>0</v>
      </c>
      <c r="I18" s="50"/>
      <c r="J18" s="54">
        <v>0</v>
      </c>
      <c r="K18" s="54"/>
      <c r="L18" s="54">
        <v>0</v>
      </c>
      <c r="M18" s="137"/>
      <c r="N18" s="54">
        <v>0</v>
      </c>
      <c r="O18" s="54"/>
      <c r="P18" s="54">
        <v>0</v>
      </c>
      <c r="Q18" s="54"/>
      <c r="R18" s="54">
        <v>0</v>
      </c>
      <c r="S18" s="50"/>
      <c r="T18" s="54">
        <v>-20</v>
      </c>
      <c r="U18" s="54"/>
      <c r="V18" s="54">
        <v>0</v>
      </c>
      <c r="W18" s="54"/>
      <c r="X18" s="54">
        <v>0</v>
      </c>
      <c r="Y18" s="50"/>
      <c r="Z18" s="54">
        <f>SUM(N18,P18,R18,T18,V18,X18)</f>
        <v>-20</v>
      </c>
      <c r="AA18" s="50"/>
      <c r="AB18" s="54">
        <f>SUM(D18,F18,H18,J18,L18,Z18)</f>
        <v>2176</v>
      </c>
      <c r="AC18" s="54"/>
      <c r="AD18" s="54">
        <v>0</v>
      </c>
      <c r="AE18" s="54"/>
      <c r="AF18" s="54">
        <f>SUM(AB18,AD18)</f>
        <v>2176</v>
      </c>
      <c r="AK18" s="2"/>
      <c r="AL18" s="2"/>
      <c r="AM18" s="2"/>
      <c r="AN18" s="2"/>
      <c r="AO18" s="2"/>
    </row>
    <row r="19" spans="1:41" s="51" customFormat="1" ht="18.75">
      <c r="A19" s="51" t="s">
        <v>243</v>
      </c>
      <c r="B19" s="52"/>
      <c r="C19" s="52"/>
      <c r="D19" s="133">
        <v>0</v>
      </c>
      <c r="E19" s="54"/>
      <c r="F19" s="133">
        <v>0</v>
      </c>
      <c r="G19" s="54"/>
      <c r="H19" s="133">
        <v>0</v>
      </c>
      <c r="I19" s="50"/>
      <c r="J19" s="133">
        <v>0</v>
      </c>
      <c r="K19" s="54"/>
      <c r="L19" s="133">
        <v>2222373</v>
      </c>
      <c r="M19" s="137"/>
      <c r="N19" s="133">
        <v>0</v>
      </c>
      <c r="O19" s="54"/>
      <c r="P19" s="133">
        <v>0</v>
      </c>
      <c r="Q19" s="54"/>
      <c r="R19" s="133">
        <v>0</v>
      </c>
      <c r="S19" s="50"/>
      <c r="T19" s="133">
        <v>0</v>
      </c>
      <c r="U19" s="54"/>
      <c r="V19" s="133">
        <v>0</v>
      </c>
      <c r="W19" s="54"/>
      <c r="X19" s="133">
        <v>0</v>
      </c>
      <c r="Y19" s="50"/>
      <c r="Z19" s="133">
        <f aca="true" t="shared" si="0" ref="Z19:Z25">SUM(N19,P19,R19,T19,V19,X19)</f>
        <v>0</v>
      </c>
      <c r="AA19" s="50"/>
      <c r="AB19" s="133">
        <f aca="true" t="shared" si="1" ref="AB19:AB25">SUM(D19,F19,H19,J19,L19,Z19)</f>
        <v>2222373</v>
      </c>
      <c r="AC19" s="54"/>
      <c r="AD19" s="133">
        <v>98840</v>
      </c>
      <c r="AE19" s="54"/>
      <c r="AF19" s="133">
        <f>AB19+AD19</f>
        <v>2321213</v>
      </c>
      <c r="AK19" s="2"/>
      <c r="AL19" s="2"/>
      <c r="AM19" s="2"/>
      <c r="AN19" s="2"/>
      <c r="AO19" s="2"/>
    </row>
    <row r="20" spans="1:41" s="51" customFormat="1" ht="18.75">
      <c r="A20" s="51" t="s">
        <v>241</v>
      </c>
      <c r="B20" s="52"/>
      <c r="C20" s="52"/>
      <c r="D20" s="134">
        <v>0</v>
      </c>
      <c r="E20" s="54"/>
      <c r="F20" s="134">
        <v>0</v>
      </c>
      <c r="G20" s="54"/>
      <c r="H20" s="134">
        <v>0</v>
      </c>
      <c r="I20" s="50"/>
      <c r="J20" s="134">
        <v>0</v>
      </c>
      <c r="K20" s="54"/>
      <c r="L20" s="134">
        <v>0</v>
      </c>
      <c r="M20" s="137"/>
      <c r="N20" s="134">
        <f>'BS&amp;PL'!I318</f>
        <v>333867</v>
      </c>
      <c r="O20" s="54"/>
      <c r="P20" s="134">
        <v>0</v>
      </c>
      <c r="Q20" s="54"/>
      <c r="R20" s="134">
        <v>28220</v>
      </c>
      <c r="S20" s="50"/>
      <c r="T20" s="134">
        <v>0</v>
      </c>
      <c r="U20" s="54"/>
      <c r="V20" s="134">
        <f>'BS&amp;PL'!I323</f>
        <v>124786</v>
      </c>
      <c r="W20" s="54"/>
      <c r="X20" s="134">
        <v>0</v>
      </c>
      <c r="Y20" s="50"/>
      <c r="Z20" s="134">
        <f t="shared" si="0"/>
        <v>486873</v>
      </c>
      <c r="AA20" s="50"/>
      <c r="AB20" s="134">
        <f t="shared" si="1"/>
        <v>486873</v>
      </c>
      <c r="AC20" s="54"/>
      <c r="AD20" s="134">
        <v>-8161</v>
      </c>
      <c r="AE20" s="54"/>
      <c r="AF20" s="134">
        <f>AB20+AD20</f>
        <v>478712</v>
      </c>
      <c r="AK20" s="2"/>
      <c r="AL20" s="2"/>
      <c r="AM20" s="2"/>
      <c r="AN20" s="2"/>
      <c r="AO20" s="2"/>
    </row>
    <row r="21" spans="1:41" s="71" customFormat="1" ht="18.75">
      <c r="A21" s="51" t="s">
        <v>242</v>
      </c>
      <c r="B21" s="145"/>
      <c r="D21" s="144">
        <f>D19+D20</f>
        <v>0</v>
      </c>
      <c r="E21" s="54"/>
      <c r="F21" s="144">
        <f>F19+F20</f>
        <v>0</v>
      </c>
      <c r="G21" s="54"/>
      <c r="H21" s="144">
        <f>H19+H20</f>
        <v>0</v>
      </c>
      <c r="I21" s="54"/>
      <c r="J21" s="144">
        <f>J19+J20</f>
        <v>0</v>
      </c>
      <c r="K21" s="54"/>
      <c r="L21" s="144">
        <f>L19+L20</f>
        <v>2222373</v>
      </c>
      <c r="M21" s="70"/>
      <c r="N21" s="144">
        <f>N19+N20</f>
        <v>333867</v>
      </c>
      <c r="O21" s="54"/>
      <c r="P21" s="144">
        <f>P19+P20</f>
        <v>0</v>
      </c>
      <c r="Q21" s="54"/>
      <c r="R21" s="144">
        <f>R19+R20</f>
        <v>28220</v>
      </c>
      <c r="S21" s="54"/>
      <c r="T21" s="144">
        <f>T19+T20</f>
        <v>0</v>
      </c>
      <c r="U21" s="54"/>
      <c r="V21" s="144">
        <f>V19+V20</f>
        <v>124786</v>
      </c>
      <c r="W21" s="54"/>
      <c r="X21" s="144">
        <f>X19+X20</f>
        <v>0</v>
      </c>
      <c r="Y21" s="54"/>
      <c r="Z21" s="144">
        <f>Z19+Z20</f>
        <v>486873</v>
      </c>
      <c r="AA21" s="54"/>
      <c r="AB21" s="144">
        <f>AB19+AB20</f>
        <v>2709246</v>
      </c>
      <c r="AC21" s="54"/>
      <c r="AD21" s="144">
        <f>AD19+AD20</f>
        <v>90679</v>
      </c>
      <c r="AE21" s="54"/>
      <c r="AF21" s="144">
        <f>AF19+AF20</f>
        <v>2799925</v>
      </c>
      <c r="AK21" s="146"/>
      <c r="AL21" s="146"/>
      <c r="AM21" s="146"/>
      <c r="AN21" s="146"/>
      <c r="AO21" s="146"/>
    </row>
    <row r="22" spans="1:41" s="71" customFormat="1" ht="18.75">
      <c r="A22" s="71" t="s">
        <v>182</v>
      </c>
      <c r="B22" s="145"/>
      <c r="D22" s="54"/>
      <c r="E22" s="54"/>
      <c r="F22" s="54"/>
      <c r="G22" s="54"/>
      <c r="H22" s="54"/>
      <c r="I22" s="54"/>
      <c r="J22" s="54"/>
      <c r="K22" s="54"/>
      <c r="L22" s="54"/>
      <c r="M22" s="7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K22" s="146"/>
      <c r="AL22" s="146"/>
      <c r="AM22" s="146"/>
      <c r="AN22" s="146"/>
      <c r="AO22" s="146"/>
    </row>
    <row r="23" spans="1:41" s="51" customFormat="1" ht="18.75">
      <c r="A23" s="51" t="s">
        <v>246</v>
      </c>
      <c r="B23" s="66"/>
      <c r="D23" s="54">
        <v>0</v>
      </c>
      <c r="E23" s="54"/>
      <c r="F23" s="54">
        <v>0</v>
      </c>
      <c r="G23" s="54"/>
      <c r="H23" s="54">
        <v>0</v>
      </c>
      <c r="I23" s="54"/>
      <c r="J23" s="54">
        <v>0</v>
      </c>
      <c r="K23" s="54"/>
      <c r="L23" s="54">
        <v>0</v>
      </c>
      <c r="M23" s="70"/>
      <c r="N23" s="54">
        <v>0</v>
      </c>
      <c r="O23" s="54"/>
      <c r="P23" s="54">
        <v>0</v>
      </c>
      <c r="Q23" s="54"/>
      <c r="R23" s="54">
        <v>0</v>
      </c>
      <c r="S23" s="54"/>
      <c r="T23" s="54">
        <v>0</v>
      </c>
      <c r="U23" s="54"/>
      <c r="V23" s="54">
        <v>0</v>
      </c>
      <c r="W23" s="54"/>
      <c r="X23" s="54">
        <v>-2306632</v>
      </c>
      <c r="Y23" s="54"/>
      <c r="Z23" s="54">
        <f t="shared" si="0"/>
        <v>-2306632</v>
      </c>
      <c r="AA23" s="54"/>
      <c r="AB23" s="54">
        <f t="shared" si="1"/>
        <v>-2306632</v>
      </c>
      <c r="AC23" s="54"/>
      <c r="AD23" s="54">
        <v>646615</v>
      </c>
      <c r="AE23" s="54"/>
      <c r="AF23" s="54">
        <f>SUM(AB23:AD23)</f>
        <v>-1660017</v>
      </c>
      <c r="AK23" s="2"/>
      <c r="AL23" s="2"/>
      <c r="AM23" s="2"/>
      <c r="AN23" s="2"/>
      <c r="AO23" s="2"/>
    </row>
    <row r="24" spans="1:41" s="51" customFormat="1" ht="18.75">
      <c r="A24" s="51" t="s">
        <v>182</v>
      </c>
      <c r="B24" s="66"/>
      <c r="D24" s="54"/>
      <c r="E24" s="54"/>
      <c r="F24" s="54"/>
      <c r="G24" s="54"/>
      <c r="H24" s="54"/>
      <c r="I24" s="54"/>
      <c r="J24" s="54"/>
      <c r="K24" s="54"/>
      <c r="L24" s="54"/>
      <c r="M24" s="7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K24" s="2"/>
      <c r="AL24" s="2"/>
      <c r="AM24" s="2"/>
      <c r="AN24" s="2"/>
      <c r="AO24" s="2"/>
    </row>
    <row r="25" spans="1:41" s="51" customFormat="1" ht="18.75">
      <c r="A25" s="51" t="s">
        <v>187</v>
      </c>
      <c r="B25" s="66"/>
      <c r="D25" s="54">
        <v>0</v>
      </c>
      <c r="E25" s="54"/>
      <c r="F25" s="54">
        <v>0</v>
      </c>
      <c r="G25" s="54"/>
      <c r="H25" s="54">
        <v>0</v>
      </c>
      <c r="I25" s="54"/>
      <c r="J25" s="54">
        <v>0</v>
      </c>
      <c r="K25" s="54"/>
      <c r="L25" s="54">
        <v>0</v>
      </c>
      <c r="M25" s="70"/>
      <c r="N25" s="54">
        <v>0</v>
      </c>
      <c r="O25" s="54"/>
      <c r="P25" s="54">
        <v>0</v>
      </c>
      <c r="Q25" s="54"/>
      <c r="R25" s="54">
        <v>0</v>
      </c>
      <c r="S25" s="54"/>
      <c r="T25" s="54">
        <v>0</v>
      </c>
      <c r="U25" s="54"/>
      <c r="V25" s="54">
        <v>0</v>
      </c>
      <c r="W25" s="54"/>
      <c r="X25" s="54">
        <v>0</v>
      </c>
      <c r="Y25" s="54"/>
      <c r="Z25" s="54">
        <f t="shared" si="0"/>
        <v>0</v>
      </c>
      <c r="AA25" s="54"/>
      <c r="AB25" s="54">
        <f t="shared" si="1"/>
        <v>0</v>
      </c>
      <c r="AC25" s="54"/>
      <c r="AD25" s="54">
        <v>-43542</v>
      </c>
      <c r="AE25" s="54"/>
      <c r="AF25" s="54">
        <f>SUM(AB25,AD25)</f>
        <v>-43542</v>
      </c>
      <c r="AK25" s="2"/>
      <c r="AL25" s="2"/>
      <c r="AM25" s="2"/>
      <c r="AN25" s="2"/>
      <c r="AO25" s="2"/>
    </row>
    <row r="26" spans="1:41" s="51" customFormat="1" ht="19.5" thickBot="1">
      <c r="A26" s="52" t="s">
        <v>278</v>
      </c>
      <c r="B26" s="52"/>
      <c r="C26" s="52"/>
      <c r="D26" s="68">
        <f>SUM(D13:D18,D21:D25)</f>
        <v>1545459</v>
      </c>
      <c r="E26" s="54"/>
      <c r="F26" s="68">
        <f>SUM(F13:F18,F21:F25)</f>
        <v>20022498</v>
      </c>
      <c r="G26" s="54"/>
      <c r="H26" s="68">
        <f>SUM(H13:H18,H21:H25)</f>
        <v>305000</v>
      </c>
      <c r="I26" s="50"/>
      <c r="J26" s="68">
        <f>SUM(J13:J18,J21:J25)</f>
        <v>131226</v>
      </c>
      <c r="K26" s="54"/>
      <c r="L26" s="68">
        <f>SUM(L13:L18,L21:L25)</f>
        <v>6867191</v>
      </c>
      <c r="M26" s="137"/>
      <c r="N26" s="68">
        <f>SUM(N13:N18,N21:N25)</f>
        <v>333688</v>
      </c>
      <c r="O26" s="54"/>
      <c r="P26" s="68">
        <f>SUM(P13:P18,P21:P25)</f>
        <v>1949627</v>
      </c>
      <c r="Q26" s="54"/>
      <c r="R26" s="68">
        <f>SUM(R13:R18,R21:R25)</f>
        <v>-140581</v>
      </c>
      <c r="S26" s="50"/>
      <c r="T26" s="68">
        <f>SUM(T13:T18,T21:T25)</f>
        <v>0</v>
      </c>
      <c r="U26" s="54"/>
      <c r="V26" s="68">
        <f>SUM(V13:V18,V21:V25)</f>
        <v>145620</v>
      </c>
      <c r="W26" s="54"/>
      <c r="X26" s="68">
        <f>SUM(X13:X18,X21:X25)</f>
        <v>-2306632</v>
      </c>
      <c r="Y26" s="50"/>
      <c r="Z26" s="68">
        <f>SUM(Z13:Z18,Z21:Z25)</f>
        <v>-18278</v>
      </c>
      <c r="AA26" s="50"/>
      <c r="AB26" s="68">
        <f>SUM(AB13:AB18,AB21:AB25)</f>
        <v>28853096</v>
      </c>
      <c r="AC26" s="54"/>
      <c r="AD26" s="68">
        <f>SUM(AD13:AD18,AD21:AD25)</f>
        <v>1322860</v>
      </c>
      <c r="AE26" s="54"/>
      <c r="AF26" s="68">
        <f>SUM(AF13:AF18,AF21:AF25)</f>
        <v>30175956</v>
      </c>
      <c r="AK26" s="2"/>
      <c r="AL26" s="2"/>
      <c r="AM26" s="2"/>
      <c r="AN26" s="2"/>
      <c r="AO26" s="2"/>
    </row>
    <row r="27" spans="2:41" ht="19.5" customHeight="1" thickTop="1">
      <c r="B27" s="56"/>
      <c r="C27" s="56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L27" s="56"/>
      <c r="AM27" s="56"/>
      <c r="AN27" s="56"/>
      <c r="AO27" s="56"/>
    </row>
    <row r="28" spans="1:41" s="51" customFormat="1" ht="18.75">
      <c r="A28" s="52" t="s">
        <v>223</v>
      </c>
      <c r="B28" s="52"/>
      <c r="C28" s="52"/>
      <c r="D28" s="54">
        <v>1545459</v>
      </c>
      <c r="E28" s="54"/>
      <c r="F28" s="54">
        <v>20022498</v>
      </c>
      <c r="G28" s="54"/>
      <c r="H28" s="54">
        <v>305000</v>
      </c>
      <c r="I28" s="50"/>
      <c r="J28" s="54">
        <v>155339</v>
      </c>
      <c r="K28" s="54"/>
      <c r="L28" s="54">
        <v>9003545</v>
      </c>
      <c r="M28" s="137"/>
      <c r="N28" s="54">
        <v>1372254</v>
      </c>
      <c r="O28" s="54"/>
      <c r="P28" s="54">
        <v>1955483</v>
      </c>
      <c r="Q28" s="54"/>
      <c r="R28" s="54">
        <v>-110056</v>
      </c>
      <c r="S28" s="50"/>
      <c r="T28" s="54">
        <v>0</v>
      </c>
      <c r="U28" s="54"/>
      <c r="V28" s="54">
        <v>86144</v>
      </c>
      <c r="W28" s="54"/>
      <c r="X28" s="54">
        <v>-2340474</v>
      </c>
      <c r="Y28" s="50"/>
      <c r="Z28" s="54">
        <f>SUM(X28,V28,T28,R28,P28,N28)</f>
        <v>963351</v>
      </c>
      <c r="AA28" s="50"/>
      <c r="AB28" s="54">
        <f>SUM(Z28,L28,J28,H28,F28,D28)</f>
        <v>31995192</v>
      </c>
      <c r="AC28" s="54"/>
      <c r="AD28" s="54">
        <v>1422037</v>
      </c>
      <c r="AE28" s="54"/>
      <c r="AF28" s="54">
        <f>SUM(AB28,AD28)</f>
        <v>33417229</v>
      </c>
      <c r="AK28" s="2"/>
      <c r="AL28" s="2"/>
      <c r="AM28" s="2"/>
      <c r="AN28" s="2"/>
      <c r="AO28" s="2"/>
    </row>
    <row r="29" spans="1:41" s="51" customFormat="1" ht="18.75">
      <c r="A29" s="51" t="s">
        <v>243</v>
      </c>
      <c r="B29" s="66"/>
      <c r="D29" s="133">
        <v>0</v>
      </c>
      <c r="E29" s="54"/>
      <c r="F29" s="133">
        <v>0</v>
      </c>
      <c r="G29" s="54"/>
      <c r="H29" s="133">
        <v>0</v>
      </c>
      <c r="I29" s="50"/>
      <c r="J29" s="133">
        <v>0</v>
      </c>
      <c r="K29" s="54"/>
      <c r="L29" s="133">
        <f>'BS&amp;PL'!G287</f>
        <v>4520418</v>
      </c>
      <c r="M29" s="137"/>
      <c r="N29" s="133">
        <v>0</v>
      </c>
      <c r="O29" s="54"/>
      <c r="P29" s="133">
        <v>0</v>
      </c>
      <c r="Q29" s="50"/>
      <c r="R29" s="133">
        <v>0</v>
      </c>
      <c r="S29" s="50"/>
      <c r="T29" s="133">
        <v>0</v>
      </c>
      <c r="U29" s="54"/>
      <c r="V29" s="133">
        <v>0</v>
      </c>
      <c r="W29" s="54"/>
      <c r="X29" s="133">
        <v>0</v>
      </c>
      <c r="Y29" s="50"/>
      <c r="Z29" s="133">
        <f>SUM(N29,P29,R29,T29,V29,X29)</f>
        <v>0</v>
      </c>
      <c r="AA29" s="50"/>
      <c r="AB29" s="133">
        <f>D29+F29+H29+J29+L29+Z29</f>
        <v>4520418</v>
      </c>
      <c r="AC29" s="54"/>
      <c r="AD29" s="133">
        <f>'BS&amp;PL'!G288</f>
        <v>148368</v>
      </c>
      <c r="AE29" s="54"/>
      <c r="AF29" s="133">
        <f>SUM(AB29:AD29)</f>
        <v>4668786</v>
      </c>
      <c r="AK29" s="2"/>
      <c r="AL29" s="2"/>
      <c r="AM29" s="2"/>
      <c r="AN29" s="2"/>
      <c r="AO29" s="2"/>
    </row>
    <row r="30" spans="1:41" s="51" customFormat="1" ht="18.75">
      <c r="A30" s="51" t="s">
        <v>241</v>
      </c>
      <c r="B30" s="66"/>
      <c r="D30" s="134">
        <v>0</v>
      </c>
      <c r="E30" s="54"/>
      <c r="F30" s="134">
        <v>0</v>
      </c>
      <c r="G30" s="54"/>
      <c r="H30" s="134">
        <v>0</v>
      </c>
      <c r="I30" s="54"/>
      <c r="J30" s="134">
        <v>0</v>
      </c>
      <c r="K30" s="54"/>
      <c r="L30" s="134">
        <v>0</v>
      </c>
      <c r="M30" s="70"/>
      <c r="N30" s="134">
        <v>-1350751</v>
      </c>
      <c r="O30" s="54"/>
      <c r="P30" s="134">
        <v>0</v>
      </c>
      <c r="Q30" s="54"/>
      <c r="R30" s="134">
        <v>4479</v>
      </c>
      <c r="S30" s="54"/>
      <c r="T30" s="134">
        <v>0</v>
      </c>
      <c r="U30" s="54"/>
      <c r="V30" s="134">
        <f>'BS&amp;PL'!G323</f>
        <v>99105</v>
      </c>
      <c r="W30" s="54"/>
      <c r="X30" s="134">
        <v>0</v>
      </c>
      <c r="Y30" s="54"/>
      <c r="Z30" s="134">
        <f>SUM(N30,P30,R30,T30,V30,X30)</f>
        <v>-1247167</v>
      </c>
      <c r="AA30" s="54"/>
      <c r="AB30" s="134">
        <f>D30+F30+H30+J30+L30+Z30</f>
        <v>-1247167</v>
      </c>
      <c r="AC30" s="54"/>
      <c r="AD30" s="134">
        <f>'BS&amp;PL'!G330-AD29</f>
        <v>87</v>
      </c>
      <c r="AE30" s="54"/>
      <c r="AF30" s="134">
        <f>SUM(AB30:AD30)</f>
        <v>-1247080</v>
      </c>
      <c r="AK30" s="2"/>
      <c r="AL30" s="2"/>
      <c r="AM30" s="2"/>
      <c r="AN30" s="2"/>
      <c r="AO30" s="2"/>
    </row>
    <row r="31" spans="1:41" s="51" customFormat="1" ht="18.75">
      <c r="A31" s="51" t="s">
        <v>242</v>
      </c>
      <c r="B31" s="66"/>
      <c r="D31" s="144">
        <f>SUM(D29:D30)</f>
        <v>0</v>
      </c>
      <c r="E31" s="54"/>
      <c r="F31" s="144">
        <f>SUM(F29:F30)</f>
        <v>0</v>
      </c>
      <c r="G31" s="54"/>
      <c r="H31" s="144">
        <f>SUM(H29:H30)</f>
        <v>0</v>
      </c>
      <c r="I31" s="54"/>
      <c r="J31" s="144">
        <f>SUM(J29:J30)</f>
        <v>0</v>
      </c>
      <c r="K31" s="54"/>
      <c r="L31" s="144">
        <f>SUM(L29:L30)</f>
        <v>4520418</v>
      </c>
      <c r="M31" s="70"/>
      <c r="N31" s="144">
        <f>SUM(N29:N30)</f>
        <v>-1350751</v>
      </c>
      <c r="O31" s="54"/>
      <c r="P31" s="144">
        <f>SUM(P29:P30)</f>
        <v>0</v>
      </c>
      <c r="Q31" s="54"/>
      <c r="R31" s="144">
        <f>SUM(R29:R30)</f>
        <v>4479</v>
      </c>
      <c r="S31" s="54"/>
      <c r="T31" s="144">
        <f>SUM(T29:T30)</f>
        <v>0</v>
      </c>
      <c r="U31" s="54"/>
      <c r="V31" s="144">
        <f>SUM(V29:V30)</f>
        <v>99105</v>
      </c>
      <c r="W31" s="54"/>
      <c r="X31" s="144">
        <f>SUM(X29:X30)</f>
        <v>0</v>
      </c>
      <c r="Y31" s="54"/>
      <c r="Z31" s="144">
        <f>SUM(Z29:Z30)</f>
        <v>-1247167</v>
      </c>
      <c r="AA31" s="54"/>
      <c r="AB31" s="144">
        <f>SUM(AB29:AB30)</f>
        <v>3273251</v>
      </c>
      <c r="AC31" s="54"/>
      <c r="AD31" s="144">
        <f>SUM(AD29:AD30)</f>
        <v>148455</v>
      </c>
      <c r="AE31" s="54"/>
      <c r="AF31" s="144">
        <f>SUM(AF29:AF30)</f>
        <v>3421706</v>
      </c>
      <c r="AK31" s="2"/>
      <c r="AL31" s="2"/>
      <c r="AM31" s="2"/>
      <c r="AN31" s="2"/>
      <c r="AO31" s="2"/>
    </row>
    <row r="32" spans="1:41" s="51" customFormat="1" ht="18.75">
      <c r="A32" s="51" t="str">
        <f>B73</f>
        <v>เงินปันผลจ่าย (หมายเหตุ 15)</v>
      </c>
      <c r="B32" s="66"/>
      <c r="D32" s="54">
        <v>0</v>
      </c>
      <c r="E32" s="54"/>
      <c r="F32" s="54">
        <v>0</v>
      </c>
      <c r="G32" s="54"/>
      <c r="H32" s="54">
        <v>0</v>
      </c>
      <c r="I32" s="54"/>
      <c r="J32" s="54">
        <v>0</v>
      </c>
      <c r="K32" s="54"/>
      <c r="L32" s="54">
        <f>R73</f>
        <v>-1699996</v>
      </c>
      <c r="M32" s="70"/>
      <c r="N32" s="54">
        <v>0</v>
      </c>
      <c r="O32" s="54"/>
      <c r="P32" s="54">
        <v>0</v>
      </c>
      <c r="Q32" s="54"/>
      <c r="R32" s="54">
        <v>0</v>
      </c>
      <c r="S32" s="54"/>
      <c r="T32" s="54">
        <v>0</v>
      </c>
      <c r="U32" s="54"/>
      <c r="V32" s="54">
        <v>0</v>
      </c>
      <c r="W32" s="54"/>
      <c r="X32" s="54">
        <v>0</v>
      </c>
      <c r="Y32" s="54"/>
      <c r="Z32" s="54">
        <f>SUM(X32,V32,T32,R32,P32,N32)</f>
        <v>0</v>
      </c>
      <c r="AA32" s="54"/>
      <c r="AB32" s="54">
        <f>D32+F32+H32+J32+L32+Z32</f>
        <v>-1699996</v>
      </c>
      <c r="AC32" s="54"/>
      <c r="AD32" s="54">
        <v>0</v>
      </c>
      <c r="AE32" s="54"/>
      <c r="AF32" s="54">
        <f>SUM(AB32:AD32)</f>
        <v>-1699996</v>
      </c>
      <c r="AK32" s="2"/>
      <c r="AL32" s="2"/>
      <c r="AM32" s="2"/>
      <c r="AN32" s="2"/>
      <c r="AO32" s="2"/>
    </row>
    <row r="33" spans="1:41" s="51" customFormat="1" ht="18.75">
      <c r="A33" s="51" t="s">
        <v>306</v>
      </c>
      <c r="B33" s="66"/>
      <c r="D33" s="54"/>
      <c r="E33" s="54"/>
      <c r="F33" s="54"/>
      <c r="G33" s="54"/>
      <c r="H33" s="54"/>
      <c r="I33" s="54"/>
      <c r="J33" s="54"/>
      <c r="K33" s="54"/>
      <c r="L33" s="54"/>
      <c r="M33" s="70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K33" s="2"/>
      <c r="AL33" s="2"/>
      <c r="AM33" s="2"/>
      <c r="AN33" s="2"/>
      <c r="AO33" s="2"/>
    </row>
    <row r="34" spans="1:41" s="51" customFormat="1" ht="18.75">
      <c r="A34" s="51" t="s">
        <v>307</v>
      </c>
      <c r="B34" s="66"/>
      <c r="D34" s="54">
        <v>0</v>
      </c>
      <c r="E34" s="54"/>
      <c r="F34" s="54">
        <v>0</v>
      </c>
      <c r="G34" s="54"/>
      <c r="H34" s="54">
        <v>0</v>
      </c>
      <c r="I34" s="54"/>
      <c r="J34" s="54">
        <v>0</v>
      </c>
      <c r="K34" s="54"/>
      <c r="L34" s="54">
        <v>0</v>
      </c>
      <c r="M34" s="70"/>
      <c r="N34" s="54">
        <v>0</v>
      </c>
      <c r="O34" s="54"/>
      <c r="P34" s="54">
        <v>0</v>
      </c>
      <c r="Q34" s="54"/>
      <c r="R34" s="54">
        <v>0</v>
      </c>
      <c r="S34" s="54"/>
      <c r="T34" s="54">
        <v>0</v>
      </c>
      <c r="U34" s="54"/>
      <c r="V34" s="54">
        <v>-1935</v>
      </c>
      <c r="W34" s="54"/>
      <c r="X34" s="54">
        <v>0</v>
      </c>
      <c r="Y34" s="54"/>
      <c r="Z34" s="54">
        <f>SUM(X34,V34,T34,R34,P34,N34)</f>
        <v>-1935</v>
      </c>
      <c r="AA34" s="54"/>
      <c r="AB34" s="54">
        <f>D34+F34+H34+J34+L34+Z34</f>
        <v>-1935</v>
      </c>
      <c r="AC34" s="54"/>
      <c r="AD34" s="54">
        <v>0</v>
      </c>
      <c r="AE34" s="54"/>
      <c r="AF34" s="54">
        <f>SUM(AB34:AD34)</f>
        <v>-1935</v>
      </c>
      <c r="AK34" s="2"/>
      <c r="AL34" s="2"/>
      <c r="AM34" s="2"/>
      <c r="AN34" s="2"/>
      <c r="AO34" s="2"/>
    </row>
    <row r="35" spans="1:41" s="71" customFormat="1" ht="18.75">
      <c r="A35" s="71" t="s">
        <v>182</v>
      </c>
      <c r="B35" s="145"/>
      <c r="D35" s="54"/>
      <c r="E35" s="54"/>
      <c r="F35" s="54"/>
      <c r="G35" s="54"/>
      <c r="H35" s="54"/>
      <c r="I35" s="54"/>
      <c r="J35" s="54"/>
      <c r="K35" s="54"/>
      <c r="L35" s="54"/>
      <c r="M35" s="7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K35" s="146"/>
      <c r="AL35" s="146"/>
      <c r="AM35" s="146"/>
      <c r="AN35" s="146"/>
      <c r="AO35" s="146"/>
    </row>
    <row r="36" spans="1:41" s="51" customFormat="1" ht="18.75">
      <c r="A36" s="51" t="s">
        <v>196</v>
      </c>
      <c r="B36" s="66"/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/>
      <c r="V36" s="54">
        <v>0</v>
      </c>
      <c r="W36" s="54"/>
      <c r="X36" s="54">
        <v>-85249</v>
      </c>
      <c r="Y36" s="50"/>
      <c r="Z36" s="54">
        <f>SUM(N36,P36,R36,T36,V36,X36)</f>
        <v>-85249</v>
      </c>
      <c r="AA36" s="50"/>
      <c r="AB36" s="54">
        <f>D36+F36+H36+J36+L36+Z36</f>
        <v>-85249</v>
      </c>
      <c r="AC36" s="54"/>
      <c r="AD36" s="54">
        <v>-51490</v>
      </c>
      <c r="AE36" s="54"/>
      <c r="AF36" s="54">
        <f>SUM(AB36:AD36)</f>
        <v>-136739</v>
      </c>
      <c r="AK36" s="2"/>
      <c r="AL36" s="2"/>
      <c r="AM36" s="2"/>
      <c r="AN36" s="2"/>
      <c r="AO36" s="2"/>
    </row>
    <row r="37" spans="1:41" s="51" customFormat="1" ht="18.75">
      <c r="A37" s="51" t="s">
        <v>182</v>
      </c>
      <c r="B37" s="6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0"/>
      <c r="Z37" s="54"/>
      <c r="AA37" s="50"/>
      <c r="AB37" s="54"/>
      <c r="AC37" s="54"/>
      <c r="AD37" s="54"/>
      <c r="AE37" s="54"/>
      <c r="AF37" s="54"/>
      <c r="AK37" s="2"/>
      <c r="AL37" s="2"/>
      <c r="AM37" s="2"/>
      <c r="AN37" s="2"/>
      <c r="AO37" s="2"/>
    </row>
    <row r="38" spans="1:41" s="51" customFormat="1" ht="18.75">
      <c r="A38" s="51" t="s">
        <v>187</v>
      </c>
      <c r="B38" s="66"/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0">
        <v>0</v>
      </c>
      <c r="J38" s="54">
        <v>0</v>
      </c>
      <c r="K38" s="54">
        <v>0</v>
      </c>
      <c r="L38" s="54">
        <v>0</v>
      </c>
      <c r="M38" s="137">
        <v>0</v>
      </c>
      <c r="N38" s="54">
        <v>0</v>
      </c>
      <c r="O38" s="54">
        <v>0</v>
      </c>
      <c r="P38" s="54">
        <v>0</v>
      </c>
      <c r="Q38" s="50">
        <v>0</v>
      </c>
      <c r="R38" s="54">
        <v>0</v>
      </c>
      <c r="S38" s="50">
        <v>0</v>
      </c>
      <c r="T38" s="54">
        <v>0</v>
      </c>
      <c r="U38" s="54"/>
      <c r="V38" s="54">
        <v>0</v>
      </c>
      <c r="W38" s="54"/>
      <c r="X38" s="54">
        <v>0</v>
      </c>
      <c r="Y38" s="50"/>
      <c r="Z38" s="54">
        <f>SUM(N38,P38,R38,T38,V38,X38)</f>
        <v>0</v>
      </c>
      <c r="AA38" s="50"/>
      <c r="AB38" s="54">
        <f>D38+F38+H38+J38+L38+Z38</f>
        <v>0</v>
      </c>
      <c r="AC38" s="54"/>
      <c r="AD38" s="54">
        <v>-44024</v>
      </c>
      <c r="AE38" s="67"/>
      <c r="AF38" s="54">
        <f>SUM(AB38:AD38)</f>
        <v>-44024</v>
      </c>
      <c r="AK38" s="2"/>
      <c r="AL38" s="2"/>
      <c r="AM38" s="2"/>
      <c r="AN38" s="2"/>
      <c r="AO38" s="2"/>
    </row>
    <row r="39" spans="1:41" s="51" customFormat="1" ht="19.5" thickBot="1">
      <c r="A39" s="52" t="s">
        <v>279</v>
      </c>
      <c r="B39" s="52"/>
      <c r="C39" s="52"/>
      <c r="D39" s="68">
        <f>SUM(D28:D28,D31:D38)</f>
        <v>1545459</v>
      </c>
      <c r="E39" s="54"/>
      <c r="F39" s="68">
        <f>SUM(F28:F28,F31:F38)</f>
        <v>20022498</v>
      </c>
      <c r="G39" s="54"/>
      <c r="H39" s="68">
        <f>SUM(H28:H28,H31:H38)</f>
        <v>305000</v>
      </c>
      <c r="I39" s="50"/>
      <c r="J39" s="68">
        <f>SUM(J28:J28,J31:J38)</f>
        <v>155339</v>
      </c>
      <c r="K39" s="54"/>
      <c r="L39" s="68">
        <f>SUM(L28:L28,L31:L38)</f>
        <v>11823967</v>
      </c>
      <c r="M39" s="137"/>
      <c r="N39" s="68">
        <f>SUM(N28:N28,N31:N38)</f>
        <v>21503</v>
      </c>
      <c r="O39" s="54"/>
      <c r="P39" s="68">
        <f>SUM(P28:P28,P31:P38)</f>
        <v>1955483</v>
      </c>
      <c r="Q39" s="54"/>
      <c r="R39" s="68">
        <f>SUM(R28:R28,R31:R38)</f>
        <v>-105577</v>
      </c>
      <c r="S39" s="50"/>
      <c r="T39" s="68">
        <f>SUM(T28:T28,T31:T38)</f>
        <v>0</v>
      </c>
      <c r="U39" s="54"/>
      <c r="V39" s="68">
        <f>SUM(V28:V28,V31:V38)</f>
        <v>183314</v>
      </c>
      <c r="W39" s="54"/>
      <c r="X39" s="68">
        <f>SUM(X28:X28,X31:X38)</f>
        <v>-2425723</v>
      </c>
      <c r="Y39" s="50"/>
      <c r="Z39" s="68">
        <f>SUM(Z28:Z28,Z31:Z38)</f>
        <v>-371000</v>
      </c>
      <c r="AA39" s="50"/>
      <c r="AB39" s="68">
        <f>SUM(AB28:AB28,AB31:AB38)</f>
        <v>33481263</v>
      </c>
      <c r="AC39" s="54"/>
      <c r="AD39" s="68">
        <f>SUM(AD28:AD28,AD31:AD38)</f>
        <v>1474978</v>
      </c>
      <c r="AE39" s="54"/>
      <c r="AF39" s="68">
        <f>SUM(AF28:AF28,AF31:AF38)</f>
        <v>34956241</v>
      </c>
      <c r="AK39" s="2"/>
      <c r="AL39" s="2"/>
      <c r="AM39" s="2"/>
      <c r="AN39" s="2"/>
      <c r="AO39" s="2"/>
    </row>
    <row r="40" spans="2:29" ht="3.75" customHeight="1" thickTop="1">
      <c r="B40" s="56"/>
      <c r="C40" s="56"/>
      <c r="AC40" s="59"/>
    </row>
    <row r="41" spans="2:29" ht="18.75">
      <c r="B41" s="56"/>
      <c r="C41" s="56"/>
      <c r="AC41" s="59"/>
    </row>
    <row r="42" spans="2:29" ht="18.75">
      <c r="B42" s="56"/>
      <c r="C42" s="56"/>
      <c r="AC42" s="59"/>
    </row>
    <row r="43" spans="1:29" ht="18.75">
      <c r="A43" s="51" t="s">
        <v>42</v>
      </c>
      <c r="B43" s="56"/>
      <c r="C43" s="56"/>
      <c r="AC43" s="59"/>
    </row>
    <row r="44" spans="1:32" ht="26.25">
      <c r="A44" s="183">
        <v>8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</row>
    <row r="45" ht="18.75">
      <c r="AB45" s="3" t="s">
        <v>238</v>
      </c>
    </row>
    <row r="46" spans="2:39" ht="21">
      <c r="B46" s="151" t="s">
        <v>43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3"/>
      <c r="AC46" s="55"/>
      <c r="AD46" s="55"/>
      <c r="AL46" s="56"/>
      <c r="AM46" s="56"/>
    </row>
    <row r="47" spans="2:39" ht="21">
      <c r="B47" s="151" t="s">
        <v>78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L47" s="56"/>
      <c r="AM47" s="56"/>
    </row>
    <row r="48" spans="2:39" ht="21">
      <c r="B48" s="157" t="s">
        <v>280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L48" s="56"/>
      <c r="AM48" s="56"/>
    </row>
    <row r="49" spans="6:37" s="58" customFormat="1" ht="18.75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1" t="s">
        <v>240</v>
      </c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0:37" s="63" customFormat="1" ht="18.75">
      <c r="J50" s="59"/>
      <c r="K50" s="59"/>
      <c r="L50" s="181" t="s">
        <v>109</v>
      </c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65"/>
      <c r="AD50" s="65"/>
      <c r="AE50" s="65"/>
      <c r="AF50" s="65"/>
      <c r="AG50" s="65"/>
      <c r="AH50" s="65"/>
      <c r="AI50" s="65"/>
      <c r="AJ50" s="65"/>
      <c r="AK50" s="65"/>
    </row>
    <row r="51" spans="10:37" s="63" customFormat="1" ht="18.75">
      <c r="J51" s="59"/>
      <c r="K51" s="59"/>
      <c r="L51" s="60"/>
      <c r="M51" s="60"/>
      <c r="N51" s="60"/>
      <c r="O51" s="60"/>
      <c r="P51" s="60"/>
      <c r="Q51" s="60"/>
      <c r="R51" s="60"/>
      <c r="S51" s="60"/>
      <c r="T51" s="182" t="s">
        <v>167</v>
      </c>
      <c r="U51" s="182"/>
      <c r="V51" s="182"/>
      <c r="W51" s="182"/>
      <c r="X51" s="182"/>
      <c r="Y51" s="182"/>
      <c r="Z51" s="182"/>
      <c r="AA51" s="60"/>
      <c r="AB51" s="60"/>
      <c r="AC51" s="65"/>
      <c r="AD51" s="65"/>
      <c r="AE51" s="65"/>
      <c r="AF51" s="65"/>
      <c r="AG51" s="65"/>
      <c r="AH51" s="65"/>
      <c r="AI51" s="65"/>
      <c r="AJ51" s="65"/>
      <c r="AK51" s="65"/>
    </row>
    <row r="52" spans="12:37" s="63" customFormat="1" ht="18.75">
      <c r="L52" s="60"/>
      <c r="M52" s="60"/>
      <c r="N52" s="59"/>
      <c r="O52" s="59"/>
      <c r="P52" s="62"/>
      <c r="Q52" s="62" t="s">
        <v>49</v>
      </c>
      <c r="R52" s="62"/>
      <c r="S52" s="65"/>
      <c r="T52" s="63" t="s">
        <v>188</v>
      </c>
      <c r="U52" s="60"/>
      <c r="X52" s="65" t="s">
        <v>83</v>
      </c>
      <c r="AA52" s="60"/>
      <c r="AB52" s="60"/>
      <c r="AC52" s="65"/>
      <c r="AD52" s="65"/>
      <c r="AE52" s="65"/>
      <c r="AF52" s="65"/>
      <c r="AG52" s="65"/>
      <c r="AH52" s="65"/>
      <c r="AI52" s="65"/>
      <c r="AJ52" s="65"/>
      <c r="AK52" s="65"/>
    </row>
    <row r="53" spans="12:37" s="63" customFormat="1" ht="18.75">
      <c r="L53" s="65" t="s">
        <v>10</v>
      </c>
      <c r="M53" s="65"/>
      <c r="N53" s="65"/>
      <c r="P53" s="65" t="s">
        <v>86</v>
      </c>
      <c r="Q53" s="65"/>
      <c r="R53" s="65"/>
      <c r="T53" s="65" t="s">
        <v>189</v>
      </c>
      <c r="U53" s="65"/>
      <c r="V53" s="65" t="s">
        <v>40</v>
      </c>
      <c r="X53" s="65" t="s">
        <v>85</v>
      </c>
      <c r="Z53" s="65" t="s">
        <v>174</v>
      </c>
      <c r="AA53" s="65"/>
      <c r="AB53" s="65" t="s">
        <v>24</v>
      </c>
      <c r="AC53" s="65"/>
      <c r="AD53" s="65"/>
      <c r="AE53" s="65"/>
      <c r="AF53" s="65"/>
      <c r="AG53" s="65"/>
      <c r="AH53" s="65"/>
      <c r="AI53" s="65"/>
      <c r="AJ53" s="65"/>
      <c r="AK53" s="65"/>
    </row>
    <row r="54" spans="12:37" s="63" customFormat="1" ht="18.75">
      <c r="L54" s="65" t="s">
        <v>28</v>
      </c>
      <c r="M54" s="65"/>
      <c r="N54" s="65" t="s">
        <v>87</v>
      </c>
      <c r="P54" s="65" t="s">
        <v>59</v>
      </c>
      <c r="Q54" s="65"/>
      <c r="R54" s="65"/>
      <c r="T54" s="60" t="s">
        <v>191</v>
      </c>
      <c r="U54" s="65"/>
      <c r="V54" s="65" t="s">
        <v>88</v>
      </c>
      <c r="W54" s="65"/>
      <c r="X54" s="65" t="s">
        <v>90</v>
      </c>
      <c r="Z54" s="65" t="s">
        <v>176</v>
      </c>
      <c r="AA54" s="65"/>
      <c r="AB54" s="63" t="s">
        <v>35</v>
      </c>
      <c r="AC54" s="65"/>
      <c r="AD54" s="65"/>
      <c r="AE54" s="65"/>
      <c r="AF54" s="65"/>
      <c r="AG54" s="65"/>
      <c r="AH54" s="65"/>
      <c r="AI54" s="65"/>
      <c r="AJ54" s="65"/>
      <c r="AK54" s="65"/>
    </row>
    <row r="55" spans="12:37" s="63" customFormat="1" ht="18.75">
      <c r="L55" s="62" t="s">
        <v>29</v>
      </c>
      <c r="M55" s="65"/>
      <c r="N55" s="62" t="s">
        <v>91</v>
      </c>
      <c r="P55" s="62" t="s">
        <v>58</v>
      </c>
      <c r="Q55" s="60"/>
      <c r="R55" s="62" t="s">
        <v>22</v>
      </c>
      <c r="T55" s="132" t="s">
        <v>190</v>
      </c>
      <c r="U55" s="65"/>
      <c r="V55" s="62" t="s">
        <v>117</v>
      </c>
      <c r="W55" s="60"/>
      <c r="X55" s="62" t="s">
        <v>93</v>
      </c>
      <c r="Z55" s="62" t="s">
        <v>175</v>
      </c>
      <c r="AA55" s="65"/>
      <c r="AB55" s="62" t="s">
        <v>36</v>
      </c>
      <c r="AC55" s="65"/>
      <c r="AD55" s="65"/>
      <c r="AE55" s="65"/>
      <c r="AF55" s="65"/>
      <c r="AG55" s="65"/>
      <c r="AH55" s="65"/>
      <c r="AI55" s="65"/>
      <c r="AJ55" s="65"/>
      <c r="AK55" s="65"/>
    </row>
    <row r="56" spans="2:37" s="51" customFormat="1" ht="18.75">
      <c r="B56" s="52" t="s">
        <v>161</v>
      </c>
      <c r="C56" s="52"/>
      <c r="E56" s="52"/>
      <c r="L56" s="54">
        <v>1246036</v>
      </c>
      <c r="M56" s="54"/>
      <c r="N56" s="54">
        <v>6925837</v>
      </c>
      <c r="O56" s="137"/>
      <c r="P56" s="54">
        <v>131226</v>
      </c>
      <c r="Q56" s="54"/>
      <c r="R56" s="54">
        <f>186555</f>
        <v>186555</v>
      </c>
      <c r="S56" s="137"/>
      <c r="T56" s="54">
        <v>-179</v>
      </c>
      <c r="U56" s="54"/>
      <c r="V56" s="54">
        <f>728481</f>
        <v>728481</v>
      </c>
      <c r="W56" s="50"/>
      <c r="X56" s="54">
        <v>20</v>
      </c>
      <c r="Y56" s="137"/>
      <c r="Z56" s="137">
        <f>SUM(T56,V56,X56)</f>
        <v>728322</v>
      </c>
      <c r="AA56" s="50"/>
      <c r="AB56" s="54">
        <f>SUM(L56,N56,P56,R56,Z56)</f>
        <v>9217976</v>
      </c>
      <c r="AC56" s="2"/>
      <c r="AD56" s="2"/>
      <c r="AE56" s="2"/>
      <c r="AF56" s="2"/>
      <c r="AG56" s="2"/>
      <c r="AH56" s="2"/>
      <c r="AI56" s="2"/>
      <c r="AJ56" s="2"/>
      <c r="AK56" s="2"/>
    </row>
    <row r="57" spans="2:37" s="51" customFormat="1" ht="18.75">
      <c r="B57" s="72" t="s">
        <v>104</v>
      </c>
      <c r="C57" s="52"/>
      <c r="E57" s="52"/>
      <c r="L57" s="54"/>
      <c r="M57" s="54"/>
      <c r="N57" s="54"/>
      <c r="O57" s="137"/>
      <c r="P57" s="54"/>
      <c r="Q57" s="54"/>
      <c r="R57" s="54"/>
      <c r="S57" s="137"/>
      <c r="T57" s="54"/>
      <c r="U57" s="54"/>
      <c r="V57" s="54"/>
      <c r="W57" s="50"/>
      <c r="X57" s="54"/>
      <c r="Y57" s="137"/>
      <c r="Z57" s="137"/>
      <c r="AA57" s="50"/>
      <c r="AB57" s="54"/>
      <c r="AC57" s="2"/>
      <c r="AD57" s="2"/>
      <c r="AE57" s="2"/>
      <c r="AF57" s="2"/>
      <c r="AG57" s="2"/>
      <c r="AH57" s="2"/>
      <c r="AI57" s="2"/>
      <c r="AJ57" s="2"/>
      <c r="AK57" s="2"/>
    </row>
    <row r="58" spans="2:37" s="51" customFormat="1" ht="18.75">
      <c r="B58" s="72" t="s">
        <v>290</v>
      </c>
      <c r="C58" s="52"/>
      <c r="E58" s="52"/>
      <c r="L58" s="54">
        <v>0</v>
      </c>
      <c r="M58" s="54"/>
      <c r="N58" s="54">
        <v>0</v>
      </c>
      <c r="O58" s="137"/>
      <c r="P58" s="54">
        <v>0</v>
      </c>
      <c r="Q58" s="54"/>
      <c r="R58" s="54">
        <v>-158121</v>
      </c>
      <c r="S58" s="137"/>
      <c r="T58" s="54">
        <v>0</v>
      </c>
      <c r="U58" s="54"/>
      <c r="V58" s="54">
        <v>0</v>
      </c>
      <c r="W58" s="50"/>
      <c r="X58" s="54">
        <v>0</v>
      </c>
      <c r="Y58" s="137"/>
      <c r="Z58" s="137">
        <f>SUM(T58,V58,X58)</f>
        <v>0</v>
      </c>
      <c r="AA58" s="50"/>
      <c r="AB58" s="54">
        <f>SUM(L58,N58,P58,R58,Z58)</f>
        <v>-158121</v>
      </c>
      <c r="AC58" s="2"/>
      <c r="AD58" s="2"/>
      <c r="AE58" s="2"/>
      <c r="AF58" s="2"/>
      <c r="AG58" s="2"/>
      <c r="AH58" s="2"/>
      <c r="AI58" s="2"/>
      <c r="AJ58" s="2"/>
      <c r="AK58" s="2"/>
    </row>
    <row r="59" spans="2:37" s="51" customFormat="1" ht="18.75">
      <c r="B59" s="72" t="s">
        <v>104</v>
      </c>
      <c r="C59" s="52"/>
      <c r="E59" s="52"/>
      <c r="L59" s="54"/>
      <c r="M59" s="54"/>
      <c r="N59" s="54"/>
      <c r="O59" s="137"/>
      <c r="P59" s="54"/>
      <c r="Q59" s="54"/>
      <c r="R59" s="54"/>
      <c r="S59" s="137"/>
      <c r="T59" s="54"/>
      <c r="U59" s="54"/>
      <c r="V59" s="54"/>
      <c r="W59" s="50"/>
      <c r="X59" s="54"/>
      <c r="Y59" s="137"/>
      <c r="Z59" s="137"/>
      <c r="AA59" s="50"/>
      <c r="AB59" s="54"/>
      <c r="AC59" s="2"/>
      <c r="AD59" s="2"/>
      <c r="AE59" s="2"/>
      <c r="AF59" s="2"/>
      <c r="AG59" s="2"/>
      <c r="AH59" s="2"/>
      <c r="AI59" s="2"/>
      <c r="AJ59" s="2"/>
      <c r="AK59" s="2"/>
    </row>
    <row r="60" spans="2:37" s="51" customFormat="1" ht="18.75">
      <c r="B60" s="72" t="s">
        <v>291</v>
      </c>
      <c r="C60" s="52"/>
      <c r="E60" s="52"/>
      <c r="L60" s="54">
        <v>0</v>
      </c>
      <c r="M60" s="54"/>
      <c r="N60" s="54">
        <v>0</v>
      </c>
      <c r="O60" s="137"/>
      <c r="P60" s="54">
        <v>0</v>
      </c>
      <c r="Q60" s="54"/>
      <c r="R60" s="54">
        <v>215170</v>
      </c>
      <c r="S60" s="137"/>
      <c r="T60" s="54">
        <v>0</v>
      </c>
      <c r="U60" s="54"/>
      <c r="V60" s="54">
        <v>-215170</v>
      </c>
      <c r="W60" s="50"/>
      <c r="X60" s="54">
        <v>0</v>
      </c>
      <c r="Y60" s="137"/>
      <c r="Z60" s="137">
        <f aca="true" t="shared" si="2" ref="Z60:Z65">SUM(T60,V60,X60)</f>
        <v>-215170</v>
      </c>
      <c r="AA60" s="50"/>
      <c r="AB60" s="54">
        <f>SUM(L60,N60,P60,R60,Z60)</f>
        <v>0</v>
      </c>
      <c r="AC60" s="2"/>
      <c r="AD60" s="2"/>
      <c r="AE60" s="2"/>
      <c r="AF60" s="2"/>
      <c r="AG60" s="2"/>
      <c r="AH60" s="2"/>
      <c r="AI60" s="2"/>
      <c r="AJ60" s="2"/>
      <c r="AK60" s="2"/>
    </row>
    <row r="61" spans="2:37" s="51" customFormat="1" ht="18.75">
      <c r="B61" s="72" t="s">
        <v>292</v>
      </c>
      <c r="C61" s="52"/>
      <c r="E61" s="52"/>
      <c r="L61" s="54">
        <v>295237</v>
      </c>
      <c r="M61" s="54"/>
      <c r="N61" s="54">
        <v>12879900</v>
      </c>
      <c r="O61" s="137"/>
      <c r="P61" s="54">
        <v>0</v>
      </c>
      <c r="Q61" s="54"/>
      <c r="R61" s="54">
        <v>0</v>
      </c>
      <c r="S61" s="137"/>
      <c r="T61" s="54">
        <v>0</v>
      </c>
      <c r="U61" s="54"/>
      <c r="V61" s="54">
        <v>0</v>
      </c>
      <c r="W61" s="50"/>
      <c r="X61" s="54">
        <v>0</v>
      </c>
      <c r="Y61" s="137"/>
      <c r="Z61" s="137">
        <f t="shared" si="2"/>
        <v>0</v>
      </c>
      <c r="AA61" s="50"/>
      <c r="AB61" s="54">
        <f>SUM(L61,N61,P61,R61,Z61)</f>
        <v>13175137</v>
      </c>
      <c r="AC61" s="2"/>
      <c r="AD61" s="2"/>
      <c r="AE61" s="2"/>
      <c r="AF61" s="2"/>
      <c r="AG61" s="2"/>
      <c r="AH61" s="2"/>
      <c r="AI61" s="2"/>
      <c r="AJ61" s="2"/>
      <c r="AK61" s="2"/>
    </row>
    <row r="62" spans="2:37" s="51" customFormat="1" ht="18.75">
      <c r="B62" s="72" t="s">
        <v>288</v>
      </c>
      <c r="C62" s="52"/>
      <c r="E62" s="52"/>
      <c r="L62" s="54">
        <v>4128</v>
      </c>
      <c r="M62" s="54"/>
      <c r="N62" s="54">
        <v>151699</v>
      </c>
      <c r="O62" s="137"/>
      <c r="P62" s="54">
        <v>0</v>
      </c>
      <c r="Q62" s="54"/>
      <c r="R62" s="54">
        <v>0</v>
      </c>
      <c r="S62" s="137"/>
      <c r="T62" s="54">
        <v>0</v>
      </c>
      <c r="U62" s="54"/>
      <c r="V62" s="54">
        <v>0</v>
      </c>
      <c r="W62" s="50"/>
      <c r="X62" s="54">
        <v>0</v>
      </c>
      <c r="Y62" s="137"/>
      <c r="Z62" s="137">
        <f t="shared" si="2"/>
        <v>0</v>
      </c>
      <c r="AA62" s="50"/>
      <c r="AB62" s="54">
        <f>SUM(L62,N62,P62,R62,Z62)</f>
        <v>155827</v>
      </c>
      <c r="AC62" s="2"/>
      <c r="AD62" s="2"/>
      <c r="AE62" s="2"/>
      <c r="AF62" s="2"/>
      <c r="AG62" s="2"/>
      <c r="AH62" s="2"/>
      <c r="AI62" s="2"/>
      <c r="AJ62" s="2"/>
      <c r="AK62" s="2"/>
    </row>
    <row r="63" spans="2:37" s="51" customFormat="1" ht="18.75">
      <c r="B63" s="72" t="s">
        <v>289</v>
      </c>
      <c r="C63" s="52"/>
      <c r="E63" s="52"/>
      <c r="L63" s="54">
        <v>58</v>
      </c>
      <c r="M63" s="54"/>
      <c r="N63" s="54">
        <v>2138</v>
      </c>
      <c r="O63" s="137"/>
      <c r="P63" s="54">
        <v>0</v>
      </c>
      <c r="Q63" s="54"/>
      <c r="R63" s="54">
        <v>0</v>
      </c>
      <c r="S63" s="137"/>
      <c r="T63" s="54">
        <v>0</v>
      </c>
      <c r="U63" s="54"/>
      <c r="V63" s="54">
        <v>0</v>
      </c>
      <c r="W63" s="50"/>
      <c r="X63" s="54">
        <v>-20</v>
      </c>
      <c r="Y63" s="137"/>
      <c r="Z63" s="137">
        <f t="shared" si="2"/>
        <v>-20</v>
      </c>
      <c r="AA63" s="50"/>
      <c r="AB63" s="54">
        <f>SUM(L63,N63,P63,R63,Z63)</f>
        <v>2176</v>
      </c>
      <c r="AC63" s="2"/>
      <c r="AD63" s="2"/>
      <c r="AE63" s="2"/>
      <c r="AF63" s="2"/>
      <c r="AG63" s="2"/>
      <c r="AH63" s="2"/>
      <c r="AI63" s="2"/>
      <c r="AJ63" s="2"/>
      <c r="AK63" s="2"/>
    </row>
    <row r="64" spans="2:37" s="51" customFormat="1" ht="18.75">
      <c r="B64" s="51" t="s">
        <v>243</v>
      </c>
      <c r="L64" s="133">
        <v>0</v>
      </c>
      <c r="M64" s="54"/>
      <c r="N64" s="133">
        <v>0</v>
      </c>
      <c r="O64" s="70"/>
      <c r="P64" s="133">
        <v>0</v>
      </c>
      <c r="Q64" s="54"/>
      <c r="R64" s="133">
        <v>943545</v>
      </c>
      <c r="S64" s="70"/>
      <c r="T64" s="133">
        <v>0</v>
      </c>
      <c r="U64" s="54"/>
      <c r="V64" s="133">
        <v>0</v>
      </c>
      <c r="W64" s="54"/>
      <c r="X64" s="133">
        <v>0</v>
      </c>
      <c r="Y64" s="70"/>
      <c r="Z64" s="135">
        <f t="shared" si="2"/>
        <v>0</v>
      </c>
      <c r="AA64" s="54"/>
      <c r="AB64" s="133">
        <f>SUM(Z64,L64,N64,P64,R64)</f>
        <v>943545</v>
      </c>
      <c r="AC64" s="2"/>
      <c r="AD64" s="2"/>
      <c r="AE64" s="2"/>
      <c r="AF64" s="2"/>
      <c r="AG64" s="2"/>
      <c r="AH64" s="2"/>
      <c r="AI64" s="2"/>
      <c r="AJ64" s="2"/>
      <c r="AK64" s="2"/>
    </row>
    <row r="65" spans="2:37" s="51" customFormat="1" ht="18.75">
      <c r="B65" s="51" t="s">
        <v>241</v>
      </c>
      <c r="L65" s="134">
        <v>0</v>
      </c>
      <c r="M65" s="54"/>
      <c r="N65" s="134">
        <v>0</v>
      </c>
      <c r="O65" s="137"/>
      <c r="P65" s="134">
        <v>0</v>
      </c>
      <c r="Q65" s="67"/>
      <c r="R65" s="134">
        <v>0</v>
      </c>
      <c r="S65" s="137"/>
      <c r="T65" s="134">
        <v>333855</v>
      </c>
      <c r="U65" s="67"/>
      <c r="V65" s="134">
        <v>0</v>
      </c>
      <c r="W65" s="50"/>
      <c r="X65" s="134">
        <v>0</v>
      </c>
      <c r="Y65" s="137"/>
      <c r="Z65" s="136">
        <f t="shared" si="2"/>
        <v>333855</v>
      </c>
      <c r="AA65" s="50"/>
      <c r="AB65" s="134">
        <f>SUM(Z65,L65,N65,P65,R65)</f>
        <v>333855</v>
      </c>
      <c r="AC65" s="2"/>
      <c r="AD65" s="2"/>
      <c r="AE65" s="2"/>
      <c r="AF65" s="2"/>
      <c r="AG65" s="2"/>
      <c r="AH65" s="2"/>
      <c r="AI65" s="2"/>
      <c r="AJ65" s="2"/>
      <c r="AK65" s="2"/>
    </row>
    <row r="66" spans="2:28" ht="18.75">
      <c r="B66" s="51" t="s">
        <v>242</v>
      </c>
      <c r="E66" s="57"/>
      <c r="L66" s="158">
        <f>SUM(L64:L65)</f>
        <v>0</v>
      </c>
      <c r="M66" s="138"/>
      <c r="N66" s="158">
        <f>SUM(N64:N65)</f>
        <v>0</v>
      </c>
      <c r="O66" s="138"/>
      <c r="P66" s="158">
        <f>SUM(P64:P65)</f>
        <v>0</v>
      </c>
      <c r="Q66" s="138"/>
      <c r="R66" s="158">
        <f>SUM(R64:R65)</f>
        <v>943545</v>
      </c>
      <c r="S66" s="138"/>
      <c r="T66" s="158">
        <f>SUM(T64:T65)</f>
        <v>333855</v>
      </c>
      <c r="U66" s="138"/>
      <c r="V66" s="158">
        <f>SUM(V64:V65)</f>
        <v>0</v>
      </c>
      <c r="W66" s="138"/>
      <c r="X66" s="158">
        <f>SUM(X64:X65)</f>
        <v>0</v>
      </c>
      <c r="Y66" s="138"/>
      <c r="Z66" s="158">
        <f>SUM(Z64:Z65)</f>
        <v>333855</v>
      </c>
      <c r="AA66" s="138"/>
      <c r="AB66" s="158">
        <f>SUM(AB64:AB65)</f>
        <v>1277400</v>
      </c>
    </row>
    <row r="67" spans="2:37" s="51" customFormat="1" ht="19.5" thickBot="1">
      <c r="B67" s="52" t="s">
        <v>278</v>
      </c>
      <c r="C67" s="52"/>
      <c r="E67" s="52"/>
      <c r="L67" s="140">
        <f>SUM(L56:L63,L66:L66)</f>
        <v>1545459</v>
      </c>
      <c r="M67" s="54"/>
      <c r="N67" s="140">
        <f>SUM(N56:N63,N66:N66)</f>
        <v>19959574</v>
      </c>
      <c r="O67" s="137"/>
      <c r="P67" s="140">
        <f>SUM(P56:P63,P66:P66)</f>
        <v>131226</v>
      </c>
      <c r="Q67" s="54"/>
      <c r="R67" s="140">
        <f>SUM(R56:R63,R66:R66)</f>
        <v>1187149</v>
      </c>
      <c r="S67" s="137"/>
      <c r="T67" s="140">
        <f>SUM(T56:T63,T66:T66)</f>
        <v>333676</v>
      </c>
      <c r="U67" s="54"/>
      <c r="V67" s="140">
        <f>SUM(V56:V63,V66:V66)</f>
        <v>513311</v>
      </c>
      <c r="W67" s="50"/>
      <c r="X67" s="140">
        <f>SUM(X56:X63,X66:X66)</f>
        <v>0</v>
      </c>
      <c r="Y67" s="137"/>
      <c r="Z67" s="140">
        <f>SUM(Z56:Z63,Z66:Z66)</f>
        <v>846987</v>
      </c>
      <c r="AA67" s="50"/>
      <c r="AB67" s="140">
        <f>SUM(AB56:AB63,AB66:AB66)</f>
        <v>23670395</v>
      </c>
      <c r="AC67" s="2"/>
      <c r="AD67" s="2"/>
      <c r="AE67" s="2"/>
      <c r="AF67" s="2"/>
      <c r="AG67" s="2"/>
      <c r="AH67" s="2"/>
      <c r="AI67" s="2"/>
      <c r="AJ67" s="2"/>
      <c r="AK67" s="2"/>
    </row>
    <row r="68" spans="5:28" ht="19.5" thickTop="1">
      <c r="E68" s="57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</row>
    <row r="69" spans="2:37" s="51" customFormat="1" ht="18.75">
      <c r="B69" s="52" t="s">
        <v>223</v>
      </c>
      <c r="C69" s="52"/>
      <c r="E69" s="52"/>
      <c r="L69" s="54">
        <v>1545459</v>
      </c>
      <c r="M69" s="54"/>
      <c r="N69" s="54">
        <v>19959574</v>
      </c>
      <c r="O69" s="137"/>
      <c r="P69" s="54">
        <v>155339</v>
      </c>
      <c r="Q69" s="54"/>
      <c r="R69" s="54">
        <v>2516503</v>
      </c>
      <c r="S69" s="137"/>
      <c r="T69" s="54">
        <v>1372093</v>
      </c>
      <c r="U69" s="54"/>
      <c r="V69" s="54">
        <v>513311</v>
      </c>
      <c r="W69" s="50"/>
      <c r="X69" s="54">
        <v>0</v>
      </c>
      <c r="Y69" s="137"/>
      <c r="Z69" s="54">
        <f>SUM(X69,V69,T69)</f>
        <v>1885404</v>
      </c>
      <c r="AA69" s="50"/>
      <c r="AB69" s="54">
        <f>SUM(Z69,L69,N69,P69,R69)</f>
        <v>26062279</v>
      </c>
      <c r="AC69" s="2"/>
      <c r="AD69" s="2"/>
      <c r="AE69" s="2"/>
      <c r="AF69" s="2"/>
      <c r="AG69" s="2"/>
      <c r="AH69" s="2"/>
      <c r="AI69" s="2"/>
      <c r="AJ69" s="2"/>
      <c r="AK69" s="2"/>
    </row>
    <row r="70" spans="2:37" s="51" customFormat="1" ht="18.75">
      <c r="B70" s="51" t="s">
        <v>243</v>
      </c>
      <c r="L70" s="133">
        <v>0</v>
      </c>
      <c r="M70" s="137"/>
      <c r="N70" s="133">
        <v>0</v>
      </c>
      <c r="O70" s="137"/>
      <c r="P70" s="133">
        <v>0</v>
      </c>
      <c r="Q70" s="137"/>
      <c r="R70" s="133">
        <f>'BS&amp;PL'!K287</f>
        <v>1080126</v>
      </c>
      <c r="S70" s="137"/>
      <c r="T70" s="133">
        <v>0</v>
      </c>
      <c r="U70" s="137"/>
      <c r="V70" s="133">
        <v>0</v>
      </c>
      <c r="W70" s="137"/>
      <c r="X70" s="133">
        <v>0</v>
      </c>
      <c r="Y70" s="137"/>
      <c r="Z70" s="135">
        <f>SUM(T70,V70,X70)</f>
        <v>0</v>
      </c>
      <c r="AA70" s="137"/>
      <c r="AB70" s="133">
        <f>SUM(Z70,L70:R70)</f>
        <v>1080126</v>
      </c>
      <c r="AC70" s="2"/>
      <c r="AD70" s="2"/>
      <c r="AE70" s="2"/>
      <c r="AF70" s="2"/>
      <c r="AG70" s="2"/>
      <c r="AH70" s="2"/>
      <c r="AI70" s="2"/>
      <c r="AJ70" s="2"/>
      <c r="AK70" s="2"/>
    </row>
    <row r="71" spans="2:37" s="51" customFormat="1" ht="18.75">
      <c r="B71" s="51" t="s">
        <v>241</v>
      </c>
      <c r="L71" s="134">
        <v>0</v>
      </c>
      <c r="M71" s="54"/>
      <c r="N71" s="134">
        <v>0</v>
      </c>
      <c r="O71" s="137"/>
      <c r="P71" s="134">
        <v>0</v>
      </c>
      <c r="Q71" s="67"/>
      <c r="R71" s="134">
        <v>0</v>
      </c>
      <c r="S71" s="137"/>
      <c r="T71" s="134">
        <v>-1350894</v>
      </c>
      <c r="U71" s="67"/>
      <c r="V71" s="134">
        <v>0</v>
      </c>
      <c r="W71" s="50"/>
      <c r="X71" s="134">
        <v>0</v>
      </c>
      <c r="Y71" s="137"/>
      <c r="Z71" s="136">
        <f>SUM(T71,V71,X71)</f>
        <v>-1350894</v>
      </c>
      <c r="AA71" s="50"/>
      <c r="AB71" s="134">
        <f>SUM(Z71,L71:R71)</f>
        <v>-1350894</v>
      </c>
      <c r="AC71" s="2"/>
      <c r="AD71" s="2"/>
      <c r="AE71" s="2"/>
      <c r="AF71" s="2"/>
      <c r="AG71" s="2"/>
      <c r="AH71" s="2"/>
      <c r="AI71" s="2"/>
      <c r="AJ71" s="2"/>
      <c r="AK71" s="2"/>
    </row>
    <row r="72" spans="2:37" s="51" customFormat="1" ht="18.75">
      <c r="B72" s="51" t="s">
        <v>242</v>
      </c>
      <c r="L72" s="54">
        <f>SUM(L70:L71)</f>
        <v>0</v>
      </c>
      <c r="M72" s="54"/>
      <c r="N72" s="54">
        <f>SUM(N70:N71)</f>
        <v>0</v>
      </c>
      <c r="O72" s="137"/>
      <c r="P72" s="54">
        <f>SUM(P70:P71)</f>
        <v>0</v>
      </c>
      <c r="Q72" s="67"/>
      <c r="R72" s="54">
        <f>SUM(R70:R71)</f>
        <v>1080126</v>
      </c>
      <c r="S72" s="137"/>
      <c r="T72" s="54">
        <f>SUM(T70:T71)</f>
        <v>-1350894</v>
      </c>
      <c r="U72" s="67"/>
      <c r="V72" s="54">
        <f>SUM(V70:V71)</f>
        <v>0</v>
      </c>
      <c r="W72" s="50"/>
      <c r="X72" s="54">
        <f>SUM(X70:X71)</f>
        <v>0</v>
      </c>
      <c r="Y72" s="137"/>
      <c r="Z72" s="54">
        <f>SUM(Z70:Z71)</f>
        <v>-1350894</v>
      </c>
      <c r="AA72" s="50"/>
      <c r="AB72" s="54">
        <f>SUM(AB70:AB71)</f>
        <v>-270768</v>
      </c>
      <c r="AC72" s="2"/>
      <c r="AD72" s="2"/>
      <c r="AE72" s="2"/>
      <c r="AF72" s="2"/>
      <c r="AG72" s="2"/>
      <c r="AH72" s="2"/>
      <c r="AI72" s="2"/>
      <c r="AJ72" s="2"/>
      <c r="AK72" s="2"/>
    </row>
    <row r="73" spans="2:37" s="51" customFormat="1" ht="18.75">
      <c r="B73" s="51" t="s">
        <v>296</v>
      </c>
      <c r="L73" s="54">
        <v>0</v>
      </c>
      <c r="M73" s="54"/>
      <c r="N73" s="54">
        <v>0</v>
      </c>
      <c r="O73" s="137"/>
      <c r="P73" s="54">
        <v>0</v>
      </c>
      <c r="Q73" s="67"/>
      <c r="R73" s="54">
        <v>-1699996</v>
      </c>
      <c r="S73" s="137"/>
      <c r="T73" s="54">
        <v>0</v>
      </c>
      <c r="U73" s="67"/>
      <c r="V73" s="54">
        <v>0</v>
      </c>
      <c r="W73" s="50"/>
      <c r="X73" s="54">
        <v>0</v>
      </c>
      <c r="Y73" s="137"/>
      <c r="Z73" s="54">
        <f>SUM(X73,V73,T73)</f>
        <v>0</v>
      </c>
      <c r="AA73" s="50"/>
      <c r="AB73" s="54">
        <f>SUM(Z73,L73,N73,P73,R73)</f>
        <v>-1699996</v>
      </c>
      <c r="AC73" s="2"/>
      <c r="AD73" s="2"/>
      <c r="AE73" s="2"/>
      <c r="AF73" s="2"/>
      <c r="AG73" s="2"/>
      <c r="AH73" s="2"/>
      <c r="AI73" s="2"/>
      <c r="AJ73" s="2"/>
      <c r="AK73" s="2"/>
    </row>
    <row r="74" spans="2:37" s="51" customFormat="1" ht="19.5" thickBot="1">
      <c r="B74" s="52" t="s">
        <v>294</v>
      </c>
      <c r="C74" s="52"/>
      <c r="E74" s="52"/>
      <c r="L74" s="68">
        <f>SUM(L69:L69,L72:L73)</f>
        <v>1545459</v>
      </c>
      <c r="M74" s="54"/>
      <c r="N74" s="68">
        <f>SUM(N69:N69,N72:N73)</f>
        <v>19959574</v>
      </c>
      <c r="O74" s="137"/>
      <c r="P74" s="68">
        <f>SUM(P69:P69,P72:P73)</f>
        <v>155339</v>
      </c>
      <c r="Q74" s="54"/>
      <c r="R74" s="68">
        <f>SUM(R69:R69,R72:R73)</f>
        <v>1896633</v>
      </c>
      <c r="S74" s="137"/>
      <c r="T74" s="68">
        <f>SUM(T69:T69,T72:T73)</f>
        <v>21199</v>
      </c>
      <c r="U74" s="54"/>
      <c r="V74" s="68">
        <f>SUM(V69:V69,V72:V73)</f>
        <v>513311</v>
      </c>
      <c r="W74" s="50"/>
      <c r="X74" s="68">
        <f>SUM(X69:X69,X72:X73)</f>
        <v>0</v>
      </c>
      <c r="Y74" s="137"/>
      <c r="Z74" s="68">
        <f>SUM(Z69:Z69,Z72:Z73)</f>
        <v>534510</v>
      </c>
      <c r="AA74" s="50"/>
      <c r="AB74" s="68">
        <f>SUM(AB69:AB69,AB72:AB73)</f>
        <v>24091515</v>
      </c>
      <c r="AC74" s="2"/>
      <c r="AD74" s="2"/>
      <c r="AE74" s="2"/>
      <c r="AF74" s="2"/>
      <c r="AG74" s="2"/>
      <c r="AH74" s="2"/>
      <c r="AI74" s="2"/>
      <c r="AJ74" s="2"/>
      <c r="AK74" s="2"/>
    </row>
    <row r="75" spans="2:39" s="51" customFormat="1" ht="19.5" thickTop="1">
      <c r="B75" s="52"/>
      <c r="C75" s="52"/>
      <c r="E75" s="52"/>
      <c r="L75" s="69"/>
      <c r="M75" s="69"/>
      <c r="N75" s="54"/>
      <c r="O75" s="54"/>
      <c r="P75" s="54"/>
      <c r="R75" s="54"/>
      <c r="S75" s="54"/>
      <c r="T75" s="54"/>
      <c r="V75" s="54"/>
      <c r="W75" s="54"/>
      <c r="X75" s="54"/>
      <c r="Y75" s="54"/>
      <c r="Z75" s="54"/>
      <c r="AA75" s="50"/>
      <c r="AB75" s="54"/>
      <c r="AC75" s="50"/>
      <c r="AD75" s="54"/>
      <c r="AE75" s="2"/>
      <c r="AF75" s="2"/>
      <c r="AG75" s="2"/>
      <c r="AH75" s="2"/>
      <c r="AI75" s="2"/>
      <c r="AJ75" s="2"/>
      <c r="AK75" s="2"/>
      <c r="AL75" s="2"/>
      <c r="AM75" s="2"/>
    </row>
    <row r="76" spans="2:39" ht="18.75">
      <c r="B76" s="51" t="s">
        <v>42</v>
      </c>
      <c r="C76" s="51"/>
      <c r="E76" s="51"/>
      <c r="AL76" s="56"/>
      <c r="AM76" s="56"/>
    </row>
    <row r="77" spans="1:8" ht="18.75">
      <c r="A77" s="51"/>
      <c r="B77" s="51"/>
      <c r="C77" s="51"/>
      <c r="H77" s="56" t="s">
        <v>155</v>
      </c>
    </row>
    <row r="78" spans="1:3" ht="18.75">
      <c r="A78" s="51"/>
      <c r="B78" s="51"/>
      <c r="C78" s="51"/>
    </row>
    <row r="79" spans="1:3" ht="18.75">
      <c r="A79" s="51"/>
      <c r="B79" s="51"/>
      <c r="C79" s="51"/>
    </row>
    <row r="80" spans="1:3" ht="18.75">
      <c r="A80" s="51"/>
      <c r="B80" s="51"/>
      <c r="C80" s="51"/>
    </row>
    <row r="81" spans="1:3" ht="18.75">
      <c r="A81" s="51"/>
      <c r="B81" s="51"/>
      <c r="C81" s="51"/>
    </row>
    <row r="82" spans="1:3" ht="18.75">
      <c r="A82" s="51"/>
      <c r="B82" s="51"/>
      <c r="C82" s="51"/>
    </row>
    <row r="83" spans="1:3" ht="18.75">
      <c r="A83" s="51"/>
      <c r="B83" s="51"/>
      <c r="C83" s="51"/>
    </row>
    <row r="86" ht="26.25">
      <c r="AF86" s="152">
        <v>9</v>
      </c>
    </row>
  </sheetData>
  <sheetProtection/>
  <mergeCells count="7">
    <mergeCell ref="D6:AF6"/>
    <mergeCell ref="T51:Z51"/>
    <mergeCell ref="L50:AB50"/>
    <mergeCell ref="J9:L9"/>
    <mergeCell ref="D7:Z7"/>
    <mergeCell ref="N8:X8"/>
    <mergeCell ref="A44:AF44"/>
  </mergeCells>
  <printOptions horizontalCentered="1"/>
  <pageMargins left="0.31496062992126" right="0.31496062992126" top="0.826771653543307" bottom="0.196850393700787" header="0.196850393700787" footer="0.196850393700787"/>
  <pageSetup firstPageNumber="3" useFirstPageNumber="1" horizontalDpi="600" verticalDpi="600" orientation="landscape" paperSize="9" scale="63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A1" sqref="A1:X1"/>
    </sheetView>
  </sheetViews>
  <sheetFormatPr defaultColWidth="8.00390625" defaultRowHeight="21.75"/>
  <cols>
    <col min="1" max="1" width="36.28125" style="7" customWidth="1"/>
    <col min="2" max="2" width="7.28125" style="7" customWidth="1"/>
    <col min="3" max="3" width="1.7109375" style="7" customWidth="1"/>
    <col min="4" max="4" width="12.7109375" style="7" customWidth="1"/>
    <col min="5" max="5" width="1.7109375" style="7" customWidth="1"/>
    <col min="6" max="6" width="12.7109375" style="7" customWidth="1"/>
    <col min="7" max="7" width="1.7109375" style="7" customWidth="1"/>
    <col min="8" max="8" width="12.7109375" style="7" customWidth="1"/>
    <col min="9" max="9" width="1.7109375" style="7" customWidth="1"/>
    <col min="10" max="10" width="12.7109375" style="7" customWidth="1"/>
    <col min="11" max="11" width="1.7109375" style="7" customWidth="1"/>
    <col min="12" max="12" width="12.7109375" style="7" customWidth="1"/>
    <col min="13" max="13" width="1.7109375" style="7" customWidth="1"/>
    <col min="14" max="14" width="12.7109375" style="7" customWidth="1"/>
    <col min="15" max="15" width="1.7109375" style="7" customWidth="1"/>
    <col min="16" max="16" width="12.7109375" style="7" customWidth="1"/>
    <col min="17" max="17" width="1.7109375" style="7" customWidth="1"/>
    <col min="18" max="18" width="12.7109375" style="7" customWidth="1"/>
    <col min="19" max="19" width="1.7109375" style="7" customWidth="1"/>
    <col min="20" max="20" width="12.7109375" style="7" customWidth="1"/>
    <col min="21" max="21" width="1.7109375" style="7" customWidth="1"/>
    <col min="22" max="22" width="12.7109375" style="7" customWidth="1"/>
    <col min="23" max="23" width="1.7109375" style="7" customWidth="1"/>
    <col min="24" max="24" width="12.7109375" style="7" customWidth="1"/>
    <col min="25" max="25" width="1.7109375" style="7" customWidth="1"/>
    <col min="26" max="16384" width="8.00390625" style="7" customWidth="1"/>
  </cols>
  <sheetData>
    <row r="1" spans="1:24" ht="18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ht="18">
      <c r="A2" s="184" t="s">
        <v>31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4" ht="18">
      <c r="A3" s="184" t="s">
        <v>101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</row>
    <row r="4" spans="5:24" s="9" customFormat="1" ht="18">
      <c r="E4" s="10"/>
      <c r="X4" s="11" t="s">
        <v>60</v>
      </c>
    </row>
    <row r="5" spans="3:24" ht="18">
      <c r="C5" s="9"/>
      <c r="D5" s="185" t="s">
        <v>34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</row>
    <row r="6" spans="2:23" s="8" customFormat="1" ht="18">
      <c r="B6" s="10"/>
      <c r="C6" s="10"/>
      <c r="D6" s="10"/>
      <c r="E6" s="10"/>
      <c r="F6" s="186" t="s">
        <v>40</v>
      </c>
      <c r="G6" s="186"/>
      <c r="H6" s="186"/>
      <c r="I6" s="186"/>
      <c r="J6" s="186"/>
      <c r="K6" s="186"/>
      <c r="L6" s="186"/>
      <c r="N6" s="10"/>
      <c r="P6" s="8" t="s">
        <v>83</v>
      </c>
      <c r="R6" s="186" t="s">
        <v>49</v>
      </c>
      <c r="S6" s="186"/>
      <c r="T6" s="186"/>
      <c r="U6" s="10"/>
      <c r="V6" s="8" t="s">
        <v>35</v>
      </c>
      <c r="W6" s="10"/>
    </row>
    <row r="7" spans="4:22" s="8" customFormat="1" ht="18">
      <c r="D7" s="8" t="s">
        <v>10</v>
      </c>
      <c r="H7" s="8" t="s">
        <v>75</v>
      </c>
      <c r="J7" s="8" t="s">
        <v>40</v>
      </c>
      <c r="L7" s="8" t="s">
        <v>84</v>
      </c>
      <c r="O7" s="10"/>
      <c r="P7" s="8" t="s">
        <v>85</v>
      </c>
      <c r="Q7" s="10"/>
      <c r="R7" s="8" t="s">
        <v>86</v>
      </c>
      <c r="V7" s="8" t="s">
        <v>36</v>
      </c>
    </row>
    <row r="8" spans="4:22" s="8" customFormat="1" ht="18">
      <c r="D8" s="8" t="s">
        <v>28</v>
      </c>
      <c r="F8" s="8" t="s">
        <v>87</v>
      </c>
      <c r="H8" s="8" t="s">
        <v>76</v>
      </c>
      <c r="J8" s="8" t="s">
        <v>88</v>
      </c>
      <c r="L8" s="8" t="s">
        <v>89</v>
      </c>
      <c r="N8" s="8" t="s">
        <v>84</v>
      </c>
      <c r="P8" s="8" t="s">
        <v>90</v>
      </c>
      <c r="R8" s="8" t="s">
        <v>59</v>
      </c>
      <c r="V8" s="8" t="s">
        <v>37</v>
      </c>
    </row>
    <row r="9" spans="2:24" s="8" customFormat="1" ht="18">
      <c r="B9" s="13" t="s">
        <v>27</v>
      </c>
      <c r="D9" s="12" t="s">
        <v>29</v>
      </c>
      <c r="F9" s="12" t="s">
        <v>91</v>
      </c>
      <c r="H9" s="12" t="s">
        <v>69</v>
      </c>
      <c r="J9" s="12" t="s">
        <v>115</v>
      </c>
      <c r="K9" s="10"/>
      <c r="L9" s="12" t="s">
        <v>92</v>
      </c>
      <c r="N9" s="12" t="s">
        <v>100</v>
      </c>
      <c r="P9" s="12" t="s">
        <v>93</v>
      </c>
      <c r="R9" s="12" t="s">
        <v>58</v>
      </c>
      <c r="S9" s="10"/>
      <c r="T9" s="12" t="s">
        <v>22</v>
      </c>
      <c r="V9" s="12" t="s">
        <v>98</v>
      </c>
      <c r="X9" s="12" t="s">
        <v>24</v>
      </c>
    </row>
    <row r="10" spans="1:24" s="16" customFormat="1" ht="18">
      <c r="A10" s="14" t="s">
        <v>103</v>
      </c>
      <c r="B10" s="34"/>
      <c r="C10" s="14"/>
      <c r="D10" s="18">
        <v>1163410108</v>
      </c>
      <c r="E10" s="15"/>
      <c r="F10" s="18">
        <v>4322607094</v>
      </c>
      <c r="G10" s="15"/>
      <c r="H10" s="18">
        <v>254659742</v>
      </c>
      <c r="I10" s="15"/>
      <c r="J10" s="18">
        <v>963796488</v>
      </c>
      <c r="K10" s="15"/>
      <c r="L10" s="19" t="s">
        <v>57</v>
      </c>
      <c r="N10" s="19" t="s">
        <v>57</v>
      </c>
      <c r="O10" s="15"/>
      <c r="P10" s="19" t="s">
        <v>57</v>
      </c>
      <c r="Q10" s="15"/>
      <c r="R10" s="18">
        <v>118341011</v>
      </c>
      <c r="S10" s="15"/>
      <c r="T10" s="18">
        <v>1066783257</v>
      </c>
      <c r="V10" s="18">
        <v>527940540</v>
      </c>
      <c r="W10" s="17"/>
      <c r="X10" s="18">
        <v>8417538240</v>
      </c>
    </row>
    <row r="11" spans="1:26" s="1" customFormat="1" ht="18" customHeight="1">
      <c r="A11" s="16" t="s">
        <v>111</v>
      </c>
      <c r="B11" s="35"/>
      <c r="C11" s="35"/>
      <c r="D11" s="5"/>
      <c r="E11" s="5"/>
      <c r="F11" s="5"/>
      <c r="G11" s="5"/>
      <c r="H11" s="5"/>
      <c r="I11" s="5"/>
      <c r="J11" s="5"/>
      <c r="K11" s="5"/>
      <c r="L11" s="5"/>
      <c r="M11" s="36"/>
      <c r="N11" s="36"/>
      <c r="O11" s="36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</row>
    <row r="12" spans="1:26" s="1" customFormat="1" ht="18" customHeight="1">
      <c r="A12" s="16" t="s">
        <v>105</v>
      </c>
      <c r="B12" s="4"/>
      <c r="C12" s="35"/>
      <c r="D12" s="46" t="s">
        <v>57</v>
      </c>
      <c r="E12" s="5"/>
      <c r="F12" s="46" t="s">
        <v>57</v>
      </c>
      <c r="G12" s="47"/>
      <c r="H12" s="46" t="s">
        <v>57</v>
      </c>
      <c r="I12" s="47"/>
      <c r="J12" s="49">
        <v>-224303021</v>
      </c>
      <c r="K12" s="47"/>
      <c r="L12" s="46" t="s">
        <v>57</v>
      </c>
      <c r="M12" s="48"/>
      <c r="N12" s="46" t="s">
        <v>57</v>
      </c>
      <c r="O12" s="48"/>
      <c r="P12" s="46" t="s">
        <v>57</v>
      </c>
      <c r="Q12" s="48"/>
      <c r="R12" s="46" t="s">
        <v>57</v>
      </c>
      <c r="S12" s="48"/>
      <c r="T12" s="46" t="s">
        <v>57</v>
      </c>
      <c r="U12" s="47"/>
      <c r="V12" s="46" t="s">
        <v>57</v>
      </c>
      <c r="W12" s="48"/>
      <c r="X12" s="49">
        <f>SUM(D12:V12)</f>
        <v>-224303021</v>
      </c>
      <c r="Y12" s="5"/>
      <c r="Z12" s="5"/>
    </row>
    <row r="13" spans="1:26" s="16" customFormat="1" ht="18" customHeight="1">
      <c r="A13" s="14" t="s">
        <v>106</v>
      </c>
      <c r="B13" s="14"/>
      <c r="C13" s="14"/>
      <c r="D13" s="47">
        <f>SUM(D10:D12)</f>
        <v>1163410108</v>
      </c>
      <c r="E13" s="47"/>
      <c r="F13" s="47">
        <f>SUM(F10:F12)</f>
        <v>4322607094</v>
      </c>
      <c r="G13" s="47"/>
      <c r="H13" s="47">
        <f>SUM(H10:H12)</f>
        <v>254659742</v>
      </c>
      <c r="I13" s="47"/>
      <c r="J13" s="47">
        <f>SUM(J10:J12)</f>
        <v>739493467</v>
      </c>
      <c r="K13" s="47"/>
      <c r="L13" s="19" t="s">
        <v>57</v>
      </c>
      <c r="M13" s="47"/>
      <c r="N13" s="19" t="s">
        <v>57</v>
      </c>
      <c r="O13" s="47"/>
      <c r="P13" s="19" t="s">
        <v>57</v>
      </c>
      <c r="Q13" s="47"/>
      <c r="R13" s="47">
        <f>SUM(R10:R12)</f>
        <v>118341011</v>
      </c>
      <c r="S13" s="47"/>
      <c r="T13" s="47">
        <f>SUM(T10:T12)</f>
        <v>1066783257</v>
      </c>
      <c r="U13" s="47"/>
      <c r="V13" s="47">
        <f>SUM(V10:V12)</f>
        <v>527940540</v>
      </c>
      <c r="W13" s="47"/>
      <c r="X13" s="47">
        <f>SUM(X10:X12)</f>
        <v>8193235219</v>
      </c>
      <c r="Y13" s="47"/>
      <c r="Z13" s="47"/>
    </row>
    <row r="14" spans="1:24" s="21" customFormat="1" ht="18">
      <c r="A14" s="21" t="s">
        <v>71</v>
      </c>
      <c r="B14" s="24"/>
      <c r="D14" s="19" t="s">
        <v>57</v>
      </c>
      <c r="E14" s="20"/>
      <c r="F14" s="19" t="s">
        <v>57</v>
      </c>
      <c r="G14" s="20"/>
      <c r="H14" s="22">
        <v>424477602</v>
      </c>
      <c r="I14" s="20"/>
      <c r="J14" s="19" t="s">
        <v>57</v>
      </c>
      <c r="L14" s="19" t="s">
        <v>57</v>
      </c>
      <c r="N14" s="19" t="s">
        <v>57</v>
      </c>
      <c r="P14" s="19" t="s">
        <v>57</v>
      </c>
      <c r="R14" s="19" t="s">
        <v>57</v>
      </c>
      <c r="S14" s="20"/>
      <c r="T14" s="19" t="s">
        <v>57</v>
      </c>
      <c r="U14" s="20"/>
      <c r="V14" s="19" t="s">
        <v>57</v>
      </c>
      <c r="W14" s="23"/>
      <c r="X14" s="20">
        <f aca="true" t="shared" si="0" ref="X14:X19">SUM(D14:V14)</f>
        <v>424477602</v>
      </c>
    </row>
    <row r="15" spans="1:24" s="21" customFormat="1" ht="18">
      <c r="A15" s="21" t="s">
        <v>94</v>
      </c>
      <c r="B15" s="24">
        <v>33</v>
      </c>
      <c r="D15" s="19">
        <v>17627692</v>
      </c>
      <c r="E15" s="20"/>
      <c r="F15" s="19" t="s">
        <v>57</v>
      </c>
      <c r="G15" s="20"/>
      <c r="H15" s="19" t="s">
        <v>57</v>
      </c>
      <c r="I15" s="20"/>
      <c r="J15" s="19" t="s">
        <v>57</v>
      </c>
      <c r="L15" s="19" t="s">
        <v>57</v>
      </c>
      <c r="N15" s="19" t="s">
        <v>57</v>
      </c>
      <c r="P15" s="19" t="s">
        <v>57</v>
      </c>
      <c r="R15" s="19" t="s">
        <v>57</v>
      </c>
      <c r="S15" s="20"/>
      <c r="T15" s="19" t="s">
        <v>57</v>
      </c>
      <c r="U15" s="20"/>
      <c r="V15" s="19" t="s">
        <v>57</v>
      </c>
      <c r="W15" s="23"/>
      <c r="X15" s="20">
        <f t="shared" si="0"/>
        <v>17627692</v>
      </c>
    </row>
    <row r="16" spans="1:24" s="21" customFormat="1" ht="18">
      <c r="A16" s="21" t="s">
        <v>95</v>
      </c>
      <c r="B16" s="24">
        <v>33</v>
      </c>
      <c r="D16" s="19" t="s">
        <v>57</v>
      </c>
      <c r="E16" s="20"/>
      <c r="F16" s="22">
        <v>302484263</v>
      </c>
      <c r="G16" s="20"/>
      <c r="H16" s="19" t="s">
        <v>57</v>
      </c>
      <c r="I16" s="20"/>
      <c r="J16" s="19" t="s">
        <v>57</v>
      </c>
      <c r="L16" s="19" t="s">
        <v>57</v>
      </c>
      <c r="N16" s="19" t="s">
        <v>57</v>
      </c>
      <c r="P16" s="19" t="s">
        <v>57</v>
      </c>
      <c r="R16" s="19" t="s">
        <v>57</v>
      </c>
      <c r="S16" s="20"/>
      <c r="T16" s="19" t="s">
        <v>57</v>
      </c>
      <c r="U16" s="20"/>
      <c r="V16" s="19" t="s">
        <v>57</v>
      </c>
      <c r="W16" s="23"/>
      <c r="X16" s="20">
        <f t="shared" si="0"/>
        <v>302484263</v>
      </c>
    </row>
    <row r="17" spans="1:24" s="21" customFormat="1" ht="18">
      <c r="A17" s="21" t="s">
        <v>81</v>
      </c>
      <c r="B17" s="24">
        <v>33</v>
      </c>
      <c r="D17" s="19" t="s">
        <v>57</v>
      </c>
      <c r="E17" s="20"/>
      <c r="F17" s="19" t="s">
        <v>57</v>
      </c>
      <c r="G17" s="20"/>
      <c r="H17" s="19" t="s">
        <v>57</v>
      </c>
      <c r="I17" s="20"/>
      <c r="J17" s="19" t="s">
        <v>57</v>
      </c>
      <c r="L17" s="22">
        <v>305000325</v>
      </c>
      <c r="N17" s="19" t="s">
        <v>57</v>
      </c>
      <c r="P17" s="19" t="s">
        <v>57</v>
      </c>
      <c r="R17" s="19" t="s">
        <v>57</v>
      </c>
      <c r="S17" s="20"/>
      <c r="T17" s="19" t="s">
        <v>57</v>
      </c>
      <c r="U17" s="20"/>
      <c r="V17" s="19" t="s">
        <v>57</v>
      </c>
      <c r="W17" s="20"/>
      <c r="X17" s="20">
        <f t="shared" si="0"/>
        <v>305000325</v>
      </c>
    </row>
    <row r="18" spans="1:24" s="21" customFormat="1" ht="18">
      <c r="A18" s="21" t="s">
        <v>99</v>
      </c>
      <c r="B18" s="24"/>
      <c r="D18" s="19" t="s">
        <v>57</v>
      </c>
      <c r="E18" s="20"/>
      <c r="F18" s="19" t="s">
        <v>57</v>
      </c>
      <c r="G18" s="20"/>
      <c r="H18" s="19" t="s">
        <v>57</v>
      </c>
      <c r="I18" s="20"/>
      <c r="J18" s="19" t="s">
        <v>57</v>
      </c>
      <c r="L18" s="19" t="s">
        <v>57</v>
      </c>
      <c r="N18" s="19">
        <v>-19963214</v>
      </c>
      <c r="P18" s="19" t="s">
        <v>57</v>
      </c>
      <c r="R18" s="19" t="s">
        <v>57</v>
      </c>
      <c r="T18" s="19" t="s">
        <v>57</v>
      </c>
      <c r="U18" s="25"/>
      <c r="V18" s="19" t="s">
        <v>57</v>
      </c>
      <c r="W18" s="25"/>
      <c r="X18" s="20">
        <f t="shared" si="0"/>
        <v>-19963214</v>
      </c>
    </row>
    <row r="19" spans="1:24" s="21" customFormat="1" ht="18">
      <c r="A19" s="21" t="s">
        <v>82</v>
      </c>
      <c r="B19" s="24">
        <v>32</v>
      </c>
      <c r="D19" s="19" t="s">
        <v>57</v>
      </c>
      <c r="E19" s="20"/>
      <c r="F19" s="19" t="s">
        <v>57</v>
      </c>
      <c r="G19" s="20"/>
      <c r="H19" s="19" t="s">
        <v>57</v>
      </c>
      <c r="I19" s="20"/>
      <c r="J19" s="19" t="s">
        <v>57</v>
      </c>
      <c r="L19" s="19" t="s">
        <v>57</v>
      </c>
      <c r="N19" s="19" t="s">
        <v>57</v>
      </c>
      <c r="P19" s="15">
        <v>50062520</v>
      </c>
      <c r="R19" s="19" t="s">
        <v>57</v>
      </c>
      <c r="S19" s="20"/>
      <c r="T19" s="19" t="s">
        <v>57</v>
      </c>
      <c r="U19" s="20"/>
      <c r="V19" s="19" t="s">
        <v>57</v>
      </c>
      <c r="W19" s="20"/>
      <c r="X19" s="20">
        <f t="shared" si="0"/>
        <v>50062520</v>
      </c>
    </row>
    <row r="20" spans="1:24" s="21" customFormat="1" ht="18">
      <c r="A20" s="21" t="s">
        <v>70</v>
      </c>
      <c r="B20" s="24">
        <v>24</v>
      </c>
      <c r="D20" s="19" t="s">
        <v>57</v>
      </c>
      <c r="E20" s="20"/>
      <c r="F20" s="19" t="s">
        <v>57</v>
      </c>
      <c r="G20" s="20"/>
      <c r="H20" s="19" t="s">
        <v>57</v>
      </c>
      <c r="I20" s="20"/>
      <c r="J20" s="19" t="s">
        <v>57</v>
      </c>
      <c r="L20" s="19" t="s">
        <v>57</v>
      </c>
      <c r="N20" s="19" t="s">
        <v>57</v>
      </c>
      <c r="P20" s="19" t="s">
        <v>57</v>
      </c>
      <c r="R20" s="15">
        <v>12885411</v>
      </c>
      <c r="S20" s="20"/>
      <c r="T20" s="19">
        <v>-12885411</v>
      </c>
      <c r="U20" s="20"/>
      <c r="V20" s="19" t="s">
        <v>57</v>
      </c>
      <c r="W20" s="20"/>
      <c r="X20" s="19" t="s">
        <v>57</v>
      </c>
    </row>
    <row r="21" spans="1:24" s="21" customFormat="1" ht="18">
      <c r="A21" s="21" t="s">
        <v>72</v>
      </c>
      <c r="B21" s="24"/>
      <c r="D21" s="19" t="s">
        <v>57</v>
      </c>
      <c r="E21" s="20"/>
      <c r="F21" s="19" t="s">
        <v>57</v>
      </c>
      <c r="G21" s="20"/>
      <c r="H21" s="19" t="s">
        <v>57</v>
      </c>
      <c r="I21" s="20"/>
      <c r="J21" s="19" t="s">
        <v>57</v>
      </c>
      <c r="K21" s="20"/>
      <c r="L21" s="19" t="s">
        <v>57</v>
      </c>
      <c r="M21" s="26"/>
      <c r="N21" s="19" t="s">
        <v>57</v>
      </c>
      <c r="O21" s="26"/>
      <c r="P21" s="19" t="s">
        <v>57</v>
      </c>
      <c r="Q21" s="26"/>
      <c r="R21" s="19" t="s">
        <v>57</v>
      </c>
      <c r="S21" s="20"/>
      <c r="T21" s="22" t="e">
        <f>'BS&amp;PL'!#REF!</f>
        <v>#REF!</v>
      </c>
      <c r="U21" s="20"/>
      <c r="V21" s="19" t="s">
        <v>57</v>
      </c>
      <c r="W21" s="20"/>
      <c r="X21" s="20" t="e">
        <f>SUM(D21:V21)</f>
        <v>#REF!</v>
      </c>
    </row>
    <row r="22" spans="1:24" s="21" customFormat="1" ht="18">
      <c r="A22" s="21" t="s">
        <v>55</v>
      </c>
      <c r="B22" s="24">
        <v>23</v>
      </c>
      <c r="D22" s="19" t="s">
        <v>57</v>
      </c>
      <c r="E22" s="20"/>
      <c r="F22" s="19" t="s">
        <v>57</v>
      </c>
      <c r="G22" s="20"/>
      <c r="H22" s="19" t="s">
        <v>57</v>
      </c>
      <c r="I22" s="20"/>
      <c r="J22" s="19" t="s">
        <v>57</v>
      </c>
      <c r="L22" s="19" t="s">
        <v>57</v>
      </c>
      <c r="N22" s="19" t="s">
        <v>57</v>
      </c>
      <c r="P22" s="19" t="s">
        <v>57</v>
      </c>
      <c r="R22" s="19" t="s">
        <v>57</v>
      </c>
      <c r="S22" s="20"/>
      <c r="T22" s="22">
        <v>-590518900</v>
      </c>
      <c r="U22" s="25"/>
      <c r="V22" s="19" t="s">
        <v>57</v>
      </c>
      <c r="W22" s="25"/>
      <c r="X22" s="20">
        <f>SUM(D22:V22)</f>
        <v>-590518900</v>
      </c>
    </row>
    <row r="23" spans="1:24" s="21" customFormat="1" ht="18">
      <c r="A23" s="21" t="s">
        <v>112</v>
      </c>
      <c r="D23" s="19" t="s">
        <v>57</v>
      </c>
      <c r="E23" s="20"/>
      <c r="F23" s="19" t="s">
        <v>57</v>
      </c>
      <c r="G23" s="20"/>
      <c r="H23" s="19" t="s">
        <v>57</v>
      </c>
      <c r="I23" s="20"/>
      <c r="J23" s="19" t="s">
        <v>57</v>
      </c>
      <c r="L23" s="19" t="s">
        <v>57</v>
      </c>
      <c r="N23" s="19" t="s">
        <v>57</v>
      </c>
      <c r="P23" s="19" t="s">
        <v>57</v>
      </c>
      <c r="R23" s="19" t="s">
        <v>57</v>
      </c>
      <c r="S23" s="20"/>
      <c r="T23" s="19" t="s">
        <v>57</v>
      </c>
      <c r="U23" s="20"/>
      <c r="V23" s="27">
        <v>-20961163</v>
      </c>
      <c r="W23" s="25"/>
      <c r="X23" s="20">
        <f>SUM(D23:V23)</f>
        <v>-20961163</v>
      </c>
    </row>
    <row r="24" spans="1:24" s="21" customFormat="1" ht="18.75" thickBot="1">
      <c r="A24" s="14" t="s">
        <v>80</v>
      </c>
      <c r="B24" s="28"/>
      <c r="C24" s="28"/>
      <c r="D24" s="29">
        <f>SUM(D13:D23)</f>
        <v>1181037800</v>
      </c>
      <c r="E24" s="20"/>
      <c r="F24" s="29">
        <f>SUM(F13:F23)</f>
        <v>4625091357</v>
      </c>
      <c r="G24" s="20"/>
      <c r="H24" s="29">
        <f>SUM(H13:H23)</f>
        <v>679137344</v>
      </c>
      <c r="I24" s="20"/>
      <c r="J24" s="29">
        <f>SUM(J13:J23)</f>
        <v>739493467</v>
      </c>
      <c r="K24" s="20"/>
      <c r="L24" s="29">
        <f>SUM(L13:L23)</f>
        <v>305000325</v>
      </c>
      <c r="N24" s="29">
        <f>SUM(N13:N23)</f>
        <v>-19963214</v>
      </c>
      <c r="P24" s="29">
        <f>SUM(P13:P23)</f>
        <v>50062520</v>
      </c>
      <c r="R24" s="29">
        <f>SUM(R13:R23)</f>
        <v>131226422</v>
      </c>
      <c r="S24" s="20"/>
      <c r="T24" s="29" t="e">
        <f>SUM(T13:T23)</f>
        <v>#REF!</v>
      </c>
      <c r="U24" s="20"/>
      <c r="V24" s="29">
        <f>SUM(V13:V23)</f>
        <v>506979377</v>
      </c>
      <c r="W24" s="23"/>
      <c r="X24" s="29" t="e">
        <f>SUM(X13:X23)</f>
        <v>#REF!</v>
      </c>
    </row>
    <row r="25" spans="1:24" s="21" customFormat="1" ht="18.75" thickTop="1">
      <c r="A25" s="14"/>
      <c r="B25" s="28"/>
      <c r="C25" s="28"/>
      <c r="D25" s="20"/>
      <c r="E25" s="20"/>
      <c r="F25" s="20"/>
      <c r="G25" s="20"/>
      <c r="H25" s="20"/>
      <c r="I25" s="20"/>
      <c r="J25" s="20"/>
      <c r="K25" s="20"/>
      <c r="L25" s="20"/>
      <c r="N25" s="20"/>
      <c r="P25" s="20"/>
      <c r="R25" s="20"/>
      <c r="S25" s="20"/>
      <c r="T25" s="20"/>
      <c r="U25" s="20"/>
      <c r="V25" s="20"/>
      <c r="W25" s="23"/>
      <c r="X25" s="20"/>
    </row>
    <row r="26" spans="1:24" s="21" customFormat="1" ht="18">
      <c r="A26" s="14" t="s">
        <v>120</v>
      </c>
      <c r="B26" s="28"/>
      <c r="C26" s="28"/>
      <c r="D26" s="20">
        <v>1181037800</v>
      </c>
      <c r="E26" s="20"/>
      <c r="F26" s="20">
        <v>4625091357</v>
      </c>
      <c r="G26" s="20"/>
      <c r="H26" s="20">
        <v>679137344</v>
      </c>
      <c r="I26" s="20"/>
      <c r="J26" s="20">
        <v>982615188</v>
      </c>
      <c r="K26" s="20"/>
      <c r="L26" s="20">
        <v>305000325</v>
      </c>
      <c r="N26" s="20">
        <v>-19963214</v>
      </c>
      <c r="P26" s="20">
        <v>50062520</v>
      </c>
      <c r="R26" s="20">
        <v>131226422</v>
      </c>
      <c r="S26" s="20"/>
      <c r="T26" s="20">
        <v>1786066031</v>
      </c>
      <c r="U26" s="20"/>
      <c r="V26" s="20">
        <v>506979377</v>
      </c>
      <c r="W26" s="23"/>
      <c r="X26" s="20">
        <f>SUM(D26:V26)</f>
        <v>10227253150</v>
      </c>
    </row>
    <row r="27" spans="1:24" s="21" customFormat="1" ht="18">
      <c r="A27" s="16" t="s">
        <v>111</v>
      </c>
      <c r="B27" s="28"/>
      <c r="C27" s="28"/>
      <c r="D27" s="20"/>
      <c r="E27" s="20"/>
      <c r="F27" s="20"/>
      <c r="G27" s="20"/>
      <c r="H27" s="20"/>
      <c r="I27" s="20"/>
      <c r="J27" s="20"/>
      <c r="K27" s="20"/>
      <c r="L27" s="20"/>
      <c r="N27" s="20"/>
      <c r="P27" s="20"/>
      <c r="R27" s="20"/>
      <c r="S27" s="20"/>
      <c r="T27" s="20"/>
      <c r="U27" s="20"/>
      <c r="V27" s="20"/>
      <c r="W27" s="23"/>
      <c r="X27" s="20"/>
    </row>
    <row r="28" spans="1:24" s="21" customFormat="1" ht="18.75">
      <c r="A28" s="16" t="s">
        <v>105</v>
      </c>
      <c r="B28" s="28"/>
      <c r="C28" s="28"/>
      <c r="D28" s="46" t="s">
        <v>57</v>
      </c>
      <c r="E28" s="5"/>
      <c r="F28" s="46" t="s">
        <v>57</v>
      </c>
      <c r="G28" s="47"/>
      <c r="H28" s="46" t="s">
        <v>57</v>
      </c>
      <c r="I28" s="47"/>
      <c r="J28" s="49">
        <f>J29-J26</f>
        <v>-243121721</v>
      </c>
      <c r="K28" s="47"/>
      <c r="L28" s="46" t="s">
        <v>57</v>
      </c>
      <c r="M28" s="48"/>
      <c r="N28" s="46" t="s">
        <v>57</v>
      </c>
      <c r="O28" s="48"/>
      <c r="P28" s="46" t="s">
        <v>57</v>
      </c>
      <c r="Q28" s="48"/>
      <c r="R28" s="46" t="s">
        <v>57</v>
      </c>
      <c r="S28" s="48"/>
      <c r="T28" s="46" t="s">
        <v>57</v>
      </c>
      <c r="U28" s="47"/>
      <c r="V28" s="46" t="s">
        <v>57</v>
      </c>
      <c r="W28" s="48"/>
      <c r="X28" s="49">
        <f>SUM(D28:V28)</f>
        <v>-243121721</v>
      </c>
    </row>
    <row r="29" spans="1:24" s="21" customFormat="1" ht="18">
      <c r="A29" s="14" t="s">
        <v>113</v>
      </c>
      <c r="B29" s="28"/>
      <c r="C29" s="28"/>
      <c r="D29" s="20">
        <v>1181037800</v>
      </c>
      <c r="E29" s="20"/>
      <c r="F29" s="20">
        <v>4625091357</v>
      </c>
      <c r="G29" s="20"/>
      <c r="H29" s="20">
        <v>679137344</v>
      </c>
      <c r="I29" s="20"/>
      <c r="J29" s="20">
        <v>739493467</v>
      </c>
      <c r="K29" s="20"/>
      <c r="L29" s="20">
        <v>305000325</v>
      </c>
      <c r="N29" s="20">
        <v>-19963214</v>
      </c>
      <c r="P29" s="20">
        <v>50062520</v>
      </c>
      <c r="R29" s="20">
        <v>131226422</v>
      </c>
      <c r="S29" s="20"/>
      <c r="T29" s="20">
        <v>1786066031</v>
      </c>
      <c r="U29" s="20"/>
      <c r="V29" s="20">
        <v>506979377</v>
      </c>
      <c r="W29" s="23"/>
      <c r="X29" s="20">
        <v>9984131429</v>
      </c>
    </row>
    <row r="30" spans="1:24" s="21" customFormat="1" ht="18">
      <c r="A30" s="21" t="s">
        <v>71</v>
      </c>
      <c r="B30" s="24"/>
      <c r="D30" s="19" t="s">
        <v>57</v>
      </c>
      <c r="E30" s="20"/>
      <c r="F30" s="19" t="s">
        <v>57</v>
      </c>
      <c r="G30" s="20"/>
      <c r="H30" s="22"/>
      <c r="I30" s="20"/>
      <c r="J30" s="19" t="s">
        <v>57</v>
      </c>
      <c r="L30" s="19" t="s">
        <v>57</v>
      </c>
      <c r="N30" s="19" t="s">
        <v>57</v>
      </c>
      <c r="P30" s="19" t="s">
        <v>57</v>
      </c>
      <c r="R30" s="19" t="s">
        <v>57</v>
      </c>
      <c r="S30" s="20"/>
      <c r="T30" s="19" t="s">
        <v>57</v>
      </c>
      <c r="U30" s="20"/>
      <c r="V30" s="19" t="s">
        <v>57</v>
      </c>
      <c r="W30" s="23"/>
      <c r="X30" s="19">
        <f aca="true" t="shared" si="1" ref="X30:X35">SUM(D30:V30)</f>
        <v>0</v>
      </c>
    </row>
    <row r="31" spans="1:24" s="21" customFormat="1" ht="18">
      <c r="A31" s="21" t="s">
        <v>94</v>
      </c>
      <c r="B31" s="24">
        <v>33</v>
      </c>
      <c r="D31" s="19"/>
      <c r="E31" s="20"/>
      <c r="F31" s="19" t="s">
        <v>57</v>
      </c>
      <c r="G31" s="20"/>
      <c r="H31" s="19" t="s">
        <v>57</v>
      </c>
      <c r="I31" s="20"/>
      <c r="J31" s="19" t="s">
        <v>57</v>
      </c>
      <c r="L31" s="19" t="s">
        <v>57</v>
      </c>
      <c r="N31" s="19" t="s">
        <v>57</v>
      </c>
      <c r="P31" s="19" t="s">
        <v>57</v>
      </c>
      <c r="R31" s="19" t="s">
        <v>57</v>
      </c>
      <c r="S31" s="20"/>
      <c r="T31" s="19" t="s">
        <v>57</v>
      </c>
      <c r="U31" s="20"/>
      <c r="V31" s="19" t="s">
        <v>57</v>
      </c>
      <c r="W31" s="23"/>
      <c r="X31" s="19">
        <f t="shared" si="1"/>
        <v>0</v>
      </c>
    </row>
    <row r="32" spans="1:24" s="21" customFormat="1" ht="18">
      <c r="A32" s="21" t="s">
        <v>95</v>
      </c>
      <c r="B32" s="24">
        <v>33</v>
      </c>
      <c r="D32" s="19" t="s">
        <v>57</v>
      </c>
      <c r="E32" s="20"/>
      <c r="F32" s="22"/>
      <c r="G32" s="20"/>
      <c r="H32" s="19" t="s">
        <v>57</v>
      </c>
      <c r="I32" s="20"/>
      <c r="J32" s="19" t="s">
        <v>57</v>
      </c>
      <c r="L32" s="19" t="s">
        <v>57</v>
      </c>
      <c r="N32" s="19" t="s">
        <v>57</v>
      </c>
      <c r="P32" s="19" t="s">
        <v>57</v>
      </c>
      <c r="R32" s="19" t="s">
        <v>57</v>
      </c>
      <c r="S32" s="20"/>
      <c r="T32" s="19" t="s">
        <v>57</v>
      </c>
      <c r="U32" s="20"/>
      <c r="V32" s="19" t="s">
        <v>57</v>
      </c>
      <c r="W32" s="23"/>
      <c r="X32" s="19">
        <f t="shared" si="1"/>
        <v>0</v>
      </c>
    </row>
    <row r="33" spans="1:24" s="21" customFormat="1" ht="18">
      <c r="A33" s="21" t="s">
        <v>99</v>
      </c>
      <c r="B33" s="24"/>
      <c r="D33" s="19" t="s">
        <v>57</v>
      </c>
      <c r="E33" s="20"/>
      <c r="F33" s="19" t="s">
        <v>57</v>
      </c>
      <c r="G33" s="20"/>
      <c r="H33" s="19" t="s">
        <v>57</v>
      </c>
      <c r="I33" s="20"/>
      <c r="J33" s="19" t="s">
        <v>57</v>
      </c>
      <c r="L33" s="19" t="s">
        <v>57</v>
      </c>
      <c r="N33" s="19"/>
      <c r="P33" s="19" t="s">
        <v>57</v>
      </c>
      <c r="R33" s="19" t="s">
        <v>57</v>
      </c>
      <c r="T33" s="19" t="s">
        <v>57</v>
      </c>
      <c r="U33" s="25"/>
      <c r="V33" s="19" t="s">
        <v>57</v>
      </c>
      <c r="W33" s="25"/>
      <c r="X33" s="19">
        <f t="shared" si="1"/>
        <v>0</v>
      </c>
    </row>
    <row r="34" spans="1:24" s="21" customFormat="1" ht="18">
      <c r="A34" s="21" t="s">
        <v>107</v>
      </c>
      <c r="B34" s="24">
        <v>32</v>
      </c>
      <c r="D34" s="19" t="s">
        <v>57</v>
      </c>
      <c r="E34" s="20"/>
      <c r="F34" s="19" t="s">
        <v>57</v>
      </c>
      <c r="G34" s="20"/>
      <c r="H34" s="19" t="s">
        <v>57</v>
      </c>
      <c r="I34" s="20"/>
      <c r="J34" s="19" t="s">
        <v>57</v>
      </c>
      <c r="L34" s="19" t="s">
        <v>57</v>
      </c>
      <c r="N34" s="19" t="s">
        <v>57</v>
      </c>
      <c r="P34" s="15"/>
      <c r="R34" s="19" t="s">
        <v>57</v>
      </c>
      <c r="S34" s="20"/>
      <c r="T34" s="19" t="s">
        <v>57</v>
      </c>
      <c r="U34" s="20"/>
      <c r="V34" s="19" t="s">
        <v>57</v>
      </c>
      <c r="W34" s="20"/>
      <c r="X34" s="19">
        <f t="shared" si="1"/>
        <v>0</v>
      </c>
    </row>
    <row r="35" spans="1:24" s="21" customFormat="1" ht="18">
      <c r="A35" s="21" t="s">
        <v>116</v>
      </c>
      <c r="B35" s="24">
        <v>17</v>
      </c>
      <c r="D35" s="19" t="s">
        <v>57</v>
      </c>
      <c r="E35" s="20"/>
      <c r="F35" s="19" t="s">
        <v>57</v>
      </c>
      <c r="G35" s="20"/>
      <c r="H35" s="19" t="s">
        <v>57</v>
      </c>
      <c r="I35" s="20"/>
      <c r="J35" s="19"/>
      <c r="L35" s="19" t="s">
        <v>57</v>
      </c>
      <c r="N35" s="19" t="s">
        <v>57</v>
      </c>
      <c r="P35" s="19" t="s">
        <v>57</v>
      </c>
      <c r="R35" s="19" t="s">
        <v>57</v>
      </c>
      <c r="S35" s="20"/>
      <c r="T35" s="19" t="s">
        <v>57</v>
      </c>
      <c r="U35" s="20"/>
      <c r="V35" s="19"/>
      <c r="W35" s="20"/>
      <c r="X35" s="19">
        <f t="shared" si="1"/>
        <v>0</v>
      </c>
    </row>
    <row r="36" spans="1:24" s="21" customFormat="1" ht="18">
      <c r="A36" s="21" t="s">
        <v>70</v>
      </c>
      <c r="B36" s="24">
        <v>24</v>
      </c>
      <c r="D36" s="19" t="s">
        <v>57</v>
      </c>
      <c r="E36" s="20"/>
      <c r="F36" s="19" t="s">
        <v>57</v>
      </c>
      <c r="G36" s="20"/>
      <c r="H36" s="19" t="s">
        <v>57</v>
      </c>
      <c r="I36" s="20"/>
      <c r="J36" s="19" t="s">
        <v>57</v>
      </c>
      <c r="L36" s="19" t="s">
        <v>57</v>
      </c>
      <c r="N36" s="19" t="s">
        <v>57</v>
      </c>
      <c r="P36" s="19" t="s">
        <v>57</v>
      </c>
      <c r="R36" s="15"/>
      <c r="S36" s="20"/>
      <c r="T36" s="19"/>
      <c r="U36" s="20"/>
      <c r="V36" s="19" t="s">
        <v>57</v>
      </c>
      <c r="W36" s="20"/>
      <c r="X36" s="19" t="s">
        <v>57</v>
      </c>
    </row>
    <row r="37" spans="1:24" s="21" customFormat="1" ht="18">
      <c r="A37" s="21" t="s">
        <v>72</v>
      </c>
      <c r="B37" s="24"/>
      <c r="D37" s="19" t="s">
        <v>57</v>
      </c>
      <c r="E37" s="20"/>
      <c r="F37" s="19" t="s">
        <v>57</v>
      </c>
      <c r="G37" s="20"/>
      <c r="H37" s="19" t="s">
        <v>57</v>
      </c>
      <c r="I37" s="20"/>
      <c r="J37" s="19" t="s">
        <v>57</v>
      </c>
      <c r="K37" s="20"/>
      <c r="L37" s="19" t="s">
        <v>57</v>
      </c>
      <c r="M37" s="26"/>
      <c r="N37" s="19" t="s">
        <v>57</v>
      </c>
      <c r="O37" s="26"/>
      <c r="P37" s="19" t="s">
        <v>57</v>
      </c>
      <c r="Q37" s="26"/>
      <c r="R37" s="19" t="s">
        <v>57</v>
      </c>
      <c r="S37" s="20"/>
      <c r="T37" s="20" t="e">
        <f>'BS&amp;PL'!#REF!</f>
        <v>#REF!</v>
      </c>
      <c r="U37" s="20"/>
      <c r="V37" s="19" t="e">
        <f>-'BS&amp;PL'!#REF!</f>
        <v>#REF!</v>
      </c>
      <c r="W37" s="20"/>
      <c r="X37" s="20" t="e">
        <f>SUM(D37:V37)</f>
        <v>#REF!</v>
      </c>
    </row>
    <row r="38" spans="1:24" s="21" customFormat="1" ht="18">
      <c r="A38" s="21" t="s">
        <v>55</v>
      </c>
      <c r="B38" s="24">
        <v>23</v>
      </c>
      <c r="D38" s="19" t="s">
        <v>57</v>
      </c>
      <c r="E38" s="20"/>
      <c r="F38" s="19" t="s">
        <v>57</v>
      </c>
      <c r="G38" s="20"/>
      <c r="H38" s="19" t="s">
        <v>57</v>
      </c>
      <c r="I38" s="20"/>
      <c r="J38" s="19" t="s">
        <v>57</v>
      </c>
      <c r="L38" s="19" t="s">
        <v>57</v>
      </c>
      <c r="N38" s="19" t="s">
        <v>57</v>
      </c>
      <c r="P38" s="19" t="s">
        <v>57</v>
      </c>
      <c r="R38" s="19" t="s">
        <v>57</v>
      </c>
      <c r="S38" s="20"/>
      <c r="T38" s="22"/>
      <c r="U38" s="25"/>
      <c r="V38" s="20"/>
      <c r="W38" s="25"/>
      <c r="X38" s="20">
        <f>SUM(D38:V38)</f>
        <v>0</v>
      </c>
    </row>
    <row r="39" spans="1:24" s="21" customFormat="1" ht="18">
      <c r="A39" s="21" t="s">
        <v>38</v>
      </c>
      <c r="D39" s="19" t="s">
        <v>57</v>
      </c>
      <c r="E39" s="20"/>
      <c r="F39" s="19" t="s">
        <v>57</v>
      </c>
      <c r="G39" s="20"/>
      <c r="H39" s="19" t="s">
        <v>57</v>
      </c>
      <c r="I39" s="20"/>
      <c r="J39" s="19" t="s">
        <v>57</v>
      </c>
      <c r="L39" s="19" t="s">
        <v>57</v>
      </c>
      <c r="N39" s="19" t="s">
        <v>57</v>
      </c>
      <c r="P39" s="19" t="s">
        <v>57</v>
      </c>
      <c r="R39" s="19" t="s">
        <v>57</v>
      </c>
      <c r="S39" s="20"/>
      <c r="T39" s="19" t="s">
        <v>57</v>
      </c>
      <c r="U39" s="20"/>
      <c r="V39" s="27"/>
      <c r="W39" s="25"/>
      <c r="X39" s="20">
        <f>SUM(D39:V39)</f>
        <v>0</v>
      </c>
    </row>
    <row r="40" spans="1:24" s="21" customFormat="1" ht="18.75" thickBot="1">
      <c r="A40" s="14" t="s">
        <v>102</v>
      </c>
      <c r="B40" s="28"/>
      <c r="C40" s="28"/>
      <c r="D40" s="29">
        <f>SUM(D29:D39)</f>
        <v>1181037800</v>
      </c>
      <c r="E40" s="20"/>
      <c r="F40" s="29">
        <f>SUM(F29:F39)</f>
        <v>4625091357</v>
      </c>
      <c r="G40" s="20"/>
      <c r="H40" s="29">
        <f>SUM(H29:H39)</f>
        <v>679137344</v>
      </c>
      <c r="I40" s="20"/>
      <c r="J40" s="29">
        <f>SUM(J29:J39)</f>
        <v>739493467</v>
      </c>
      <c r="K40" s="20"/>
      <c r="L40" s="29">
        <f>SUM(L29:L39)</f>
        <v>305000325</v>
      </c>
      <c r="N40" s="29">
        <f>SUM(N29:N39)</f>
        <v>-19963214</v>
      </c>
      <c r="P40" s="29">
        <f>SUM(P29:P39)</f>
        <v>50062520</v>
      </c>
      <c r="R40" s="29">
        <f>SUM(R29:R39)</f>
        <v>131226422</v>
      </c>
      <c r="S40" s="20"/>
      <c r="T40" s="29" t="e">
        <f>SUM(T29:T39)</f>
        <v>#REF!</v>
      </c>
      <c r="U40" s="20"/>
      <c r="V40" s="29" t="e">
        <f>SUM(V29:V39)</f>
        <v>#REF!</v>
      </c>
      <c r="W40" s="23"/>
      <c r="X40" s="29" t="e">
        <f>SUM(X29:X39)</f>
        <v>#REF!</v>
      </c>
    </row>
    <row r="41" spans="2:25" ht="18.75" thickTop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9"/>
    </row>
    <row r="42" spans="1:25" ht="18">
      <c r="A42" s="31" t="s">
        <v>42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M42" s="30"/>
      <c r="N42" s="30"/>
      <c r="O42" s="30"/>
      <c r="P42" s="30"/>
      <c r="Q42" s="30"/>
      <c r="R42" s="30"/>
      <c r="S42" s="30"/>
      <c r="U42" s="30"/>
      <c r="W42" s="30"/>
      <c r="X42" s="30"/>
      <c r="Y42" s="9"/>
    </row>
    <row r="43" spans="1:25" ht="18">
      <c r="A43" s="187" t="s">
        <v>73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9"/>
    </row>
    <row r="44" spans="1:24" ht="18">
      <c r="A44" s="184" t="s">
        <v>43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</row>
    <row r="45" spans="1:24" ht="18">
      <c r="A45" s="184" t="s">
        <v>78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</row>
    <row r="46" spans="1:24" ht="18">
      <c r="A46" s="184" t="s">
        <v>101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</row>
    <row r="47" spans="5:24" s="9" customFormat="1" ht="18">
      <c r="E47" s="10"/>
      <c r="X47" s="11" t="s">
        <v>60</v>
      </c>
    </row>
    <row r="48" spans="2:24" s="8" customFormat="1" ht="18">
      <c r="B48" s="10"/>
      <c r="C48" s="10"/>
      <c r="E48" s="9"/>
      <c r="G48" s="9"/>
      <c r="H48" s="9"/>
      <c r="I48" s="9"/>
      <c r="J48" s="185" t="s">
        <v>109</v>
      </c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</row>
    <row r="49" spans="6:24" s="8" customFormat="1" ht="18">
      <c r="F49" s="10"/>
      <c r="G49" s="10"/>
      <c r="J49" s="10"/>
      <c r="K49" s="10"/>
      <c r="L49" s="186" t="s">
        <v>40</v>
      </c>
      <c r="M49" s="186"/>
      <c r="N49" s="186"/>
      <c r="O49" s="186"/>
      <c r="P49" s="186"/>
      <c r="Q49" s="42"/>
      <c r="R49" s="8" t="s">
        <v>83</v>
      </c>
      <c r="S49" s="10"/>
      <c r="T49" s="186" t="s">
        <v>49</v>
      </c>
      <c r="U49" s="186"/>
      <c r="V49" s="186"/>
      <c r="W49" s="10"/>
      <c r="X49" s="10"/>
    </row>
    <row r="50" spans="4:20" s="8" customFormat="1" ht="18">
      <c r="D50" s="10"/>
      <c r="E50" s="10"/>
      <c r="F50" s="10"/>
      <c r="J50" s="8" t="s">
        <v>10</v>
      </c>
      <c r="N50" s="8" t="s">
        <v>75</v>
      </c>
      <c r="P50" s="8" t="s">
        <v>40</v>
      </c>
      <c r="R50" s="8" t="s">
        <v>85</v>
      </c>
      <c r="T50" s="8" t="s">
        <v>86</v>
      </c>
    </row>
    <row r="51" spans="4:20" s="8" customFormat="1" ht="18">
      <c r="D51" s="10"/>
      <c r="E51" s="10"/>
      <c r="F51" s="10"/>
      <c r="J51" s="8" t="s">
        <v>28</v>
      </c>
      <c r="L51" s="8" t="s">
        <v>87</v>
      </c>
      <c r="N51" s="8" t="s">
        <v>76</v>
      </c>
      <c r="P51" s="8" t="s">
        <v>88</v>
      </c>
      <c r="R51" s="8" t="s">
        <v>90</v>
      </c>
      <c r="T51" s="8" t="s">
        <v>59</v>
      </c>
    </row>
    <row r="52" spans="4:24" s="8" customFormat="1" ht="18">
      <c r="D52" s="37"/>
      <c r="E52" s="10"/>
      <c r="F52" s="10"/>
      <c r="H52" s="13" t="s">
        <v>27</v>
      </c>
      <c r="J52" s="12" t="s">
        <v>29</v>
      </c>
      <c r="L52" s="12" t="s">
        <v>91</v>
      </c>
      <c r="N52" s="12" t="s">
        <v>69</v>
      </c>
      <c r="P52" s="12" t="s">
        <v>117</v>
      </c>
      <c r="Q52" s="10"/>
      <c r="R52" s="12" t="s">
        <v>93</v>
      </c>
      <c r="T52" s="12" t="s">
        <v>58</v>
      </c>
      <c r="U52" s="10"/>
      <c r="V52" s="12" t="s">
        <v>22</v>
      </c>
      <c r="X52" s="12" t="s">
        <v>24</v>
      </c>
    </row>
    <row r="53" spans="1:24" s="16" customFormat="1" ht="18">
      <c r="A53" s="14" t="s">
        <v>103</v>
      </c>
      <c r="D53" s="38"/>
      <c r="E53" s="39"/>
      <c r="F53" s="15"/>
      <c r="G53" s="15"/>
      <c r="H53" s="34"/>
      <c r="J53" s="18">
        <v>1163410108</v>
      </c>
      <c r="K53" s="15"/>
      <c r="L53" s="18">
        <v>4322607094</v>
      </c>
      <c r="M53" s="15"/>
      <c r="N53" s="18">
        <v>254659742</v>
      </c>
      <c r="O53" s="15"/>
      <c r="P53" s="18">
        <v>963796488</v>
      </c>
      <c r="R53" s="32" t="s">
        <v>57</v>
      </c>
      <c r="T53" s="18">
        <v>118341011</v>
      </c>
      <c r="U53" s="15"/>
      <c r="V53" s="18">
        <v>1066783257</v>
      </c>
      <c r="X53" s="18">
        <f>SUM(J53:V53)</f>
        <v>7889597700</v>
      </c>
    </row>
    <row r="54" spans="1:24" s="1" customFormat="1" ht="18" customHeight="1">
      <c r="A54" s="16" t="s">
        <v>104</v>
      </c>
      <c r="B54" s="35"/>
      <c r="C54" s="3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6"/>
      <c r="R54" s="5"/>
      <c r="S54" s="5"/>
      <c r="T54" s="5"/>
      <c r="U54" s="5"/>
      <c r="V54" s="6"/>
      <c r="W54" s="5"/>
      <c r="X54" s="5"/>
    </row>
    <row r="55" spans="1:24" s="1" customFormat="1" ht="18" customHeight="1">
      <c r="A55" s="16" t="s">
        <v>110</v>
      </c>
      <c r="B55" s="4"/>
      <c r="C55" s="35"/>
      <c r="D55" s="6"/>
      <c r="E55" s="5"/>
      <c r="F55" s="6"/>
      <c r="G55" s="5"/>
      <c r="H55" s="6"/>
      <c r="I55" s="5"/>
      <c r="J55" s="46" t="s">
        <v>57</v>
      </c>
      <c r="K55" s="47"/>
      <c r="L55" s="46" t="s">
        <v>57</v>
      </c>
      <c r="M55" s="47"/>
      <c r="N55" s="46" t="s">
        <v>57</v>
      </c>
      <c r="O55" s="47"/>
      <c r="P55" s="49">
        <v>-536673526</v>
      </c>
      <c r="Q55" s="48"/>
      <c r="R55" s="46" t="s">
        <v>57</v>
      </c>
      <c r="S55" s="48"/>
      <c r="T55" s="46" t="s">
        <v>57</v>
      </c>
      <c r="U55" s="47"/>
      <c r="V55" s="49">
        <f>-528932992+1977911</f>
        <v>-526955081</v>
      </c>
      <c r="W55" s="48"/>
      <c r="X55" s="43">
        <f>SUM(J55:V55)</f>
        <v>-1063628607</v>
      </c>
    </row>
    <row r="56" spans="1:24" s="1" customFormat="1" ht="18" customHeight="1">
      <c r="A56" s="14" t="s">
        <v>106</v>
      </c>
      <c r="B56" s="35"/>
      <c r="C56" s="35"/>
      <c r="D56" s="5"/>
      <c r="E56" s="5"/>
      <c r="F56" s="5"/>
      <c r="G56" s="5"/>
      <c r="H56" s="5"/>
      <c r="I56" s="5"/>
      <c r="J56" s="47">
        <f>SUM(J53:J55)</f>
        <v>1163410108</v>
      </c>
      <c r="K56" s="47"/>
      <c r="L56" s="47">
        <f>SUM(L53:L55)</f>
        <v>4322607094</v>
      </c>
      <c r="M56" s="47"/>
      <c r="N56" s="47">
        <f>SUM(N53:N55)</f>
        <v>254659742</v>
      </c>
      <c r="O56" s="47"/>
      <c r="P56" s="47">
        <f>SUM(P53:P55)</f>
        <v>427122962</v>
      </c>
      <c r="Q56" s="47"/>
      <c r="R56" s="19" t="s">
        <v>57</v>
      </c>
      <c r="S56" s="47"/>
      <c r="T56" s="47">
        <f>SUM(T53:T55)</f>
        <v>118341011</v>
      </c>
      <c r="U56" s="47"/>
      <c r="V56" s="47">
        <f>SUM(V53:V55)</f>
        <v>539828176</v>
      </c>
      <c r="W56" s="47"/>
      <c r="X56" s="47">
        <f>SUM(X53:X55)</f>
        <v>6825969093</v>
      </c>
    </row>
    <row r="57" spans="1:24" s="21" customFormat="1" ht="18">
      <c r="A57" s="21" t="s">
        <v>71</v>
      </c>
      <c r="D57" s="40"/>
      <c r="E57" s="20"/>
      <c r="F57" s="19"/>
      <c r="G57" s="20"/>
      <c r="I57" s="20"/>
      <c r="J57" s="19" t="s">
        <v>57</v>
      </c>
      <c r="K57" s="20"/>
      <c r="L57" s="19" t="s">
        <v>57</v>
      </c>
      <c r="M57" s="20"/>
      <c r="N57" s="22">
        <v>424477602</v>
      </c>
      <c r="O57" s="20"/>
      <c r="P57" s="19" t="s">
        <v>57</v>
      </c>
      <c r="R57" s="19" t="s">
        <v>57</v>
      </c>
      <c r="T57" s="19" t="s">
        <v>57</v>
      </c>
      <c r="U57" s="20"/>
      <c r="V57" s="19" t="s">
        <v>57</v>
      </c>
      <c r="X57" s="15">
        <f aca="true" t="shared" si="2" ref="X57:X63">SUM(J57:V57)</f>
        <v>424477602</v>
      </c>
    </row>
    <row r="58" spans="1:24" s="21" customFormat="1" ht="18">
      <c r="A58" s="21" t="s">
        <v>94</v>
      </c>
      <c r="D58" s="41"/>
      <c r="E58" s="20"/>
      <c r="F58" s="19"/>
      <c r="G58" s="20"/>
      <c r="H58" s="24">
        <v>33</v>
      </c>
      <c r="I58" s="20"/>
      <c r="J58" s="19">
        <v>17627692</v>
      </c>
      <c r="K58" s="20"/>
      <c r="L58" s="19" t="s">
        <v>57</v>
      </c>
      <c r="M58" s="20"/>
      <c r="N58" s="19" t="s">
        <v>57</v>
      </c>
      <c r="O58" s="20"/>
      <c r="P58" s="19" t="s">
        <v>57</v>
      </c>
      <c r="R58" s="19" t="s">
        <v>57</v>
      </c>
      <c r="T58" s="19" t="s">
        <v>57</v>
      </c>
      <c r="U58" s="20"/>
      <c r="V58" s="19" t="s">
        <v>57</v>
      </c>
      <c r="X58" s="15">
        <f t="shared" si="2"/>
        <v>17627692</v>
      </c>
    </row>
    <row r="59" spans="1:24" s="21" customFormat="1" ht="18">
      <c r="A59" s="21" t="s">
        <v>95</v>
      </c>
      <c r="D59" s="41"/>
      <c r="E59" s="20"/>
      <c r="F59" s="19"/>
      <c r="G59" s="20"/>
      <c r="H59" s="24">
        <v>33</v>
      </c>
      <c r="I59" s="20"/>
      <c r="J59" s="19" t="s">
        <v>57</v>
      </c>
      <c r="K59" s="20"/>
      <c r="L59" s="22">
        <v>239560335</v>
      </c>
      <c r="M59" s="20"/>
      <c r="N59" s="19" t="s">
        <v>57</v>
      </c>
      <c r="O59" s="20"/>
      <c r="P59" s="19" t="s">
        <v>57</v>
      </c>
      <c r="R59" s="19" t="s">
        <v>57</v>
      </c>
      <c r="T59" s="19" t="s">
        <v>57</v>
      </c>
      <c r="U59" s="20"/>
      <c r="V59" s="19" t="s">
        <v>57</v>
      </c>
      <c r="X59" s="15">
        <f t="shared" si="2"/>
        <v>239560335</v>
      </c>
    </row>
    <row r="60" spans="1:24" s="21" customFormat="1" ht="18">
      <c r="A60" s="21" t="s">
        <v>82</v>
      </c>
      <c r="D60" s="41"/>
      <c r="E60" s="40"/>
      <c r="F60" s="19"/>
      <c r="G60" s="20"/>
      <c r="H60" s="24">
        <v>32</v>
      </c>
      <c r="J60" s="19" t="s">
        <v>57</v>
      </c>
      <c r="K60" s="20"/>
      <c r="L60" s="19" t="s">
        <v>57</v>
      </c>
      <c r="M60" s="20"/>
      <c r="N60" s="19" t="s">
        <v>57</v>
      </c>
      <c r="O60" s="20"/>
      <c r="P60" s="19" t="s">
        <v>57</v>
      </c>
      <c r="R60" s="15">
        <v>50062520</v>
      </c>
      <c r="T60" s="19" t="s">
        <v>57</v>
      </c>
      <c r="U60" s="20"/>
      <c r="V60" s="19" t="s">
        <v>57</v>
      </c>
      <c r="X60" s="15">
        <f t="shared" si="2"/>
        <v>50062520</v>
      </c>
    </row>
    <row r="61" spans="1:24" s="21" customFormat="1" ht="18">
      <c r="A61" s="21" t="s">
        <v>70</v>
      </c>
      <c r="D61" s="41"/>
      <c r="E61" s="40"/>
      <c r="F61" s="19"/>
      <c r="G61" s="20"/>
      <c r="H61" s="24">
        <v>24</v>
      </c>
      <c r="J61" s="19" t="s">
        <v>57</v>
      </c>
      <c r="K61" s="20"/>
      <c r="L61" s="19" t="s">
        <v>57</v>
      </c>
      <c r="M61" s="20"/>
      <c r="N61" s="19" t="s">
        <v>57</v>
      </c>
      <c r="O61" s="20"/>
      <c r="P61" s="19" t="s">
        <v>57</v>
      </c>
      <c r="R61" s="19" t="s">
        <v>57</v>
      </c>
      <c r="T61" s="19">
        <v>12885411</v>
      </c>
      <c r="U61" s="20"/>
      <c r="V61" s="19">
        <v>-12885411</v>
      </c>
      <c r="X61" s="15">
        <f t="shared" si="2"/>
        <v>0</v>
      </c>
    </row>
    <row r="62" spans="1:24" s="21" customFormat="1" ht="18">
      <c r="A62" s="21" t="s">
        <v>108</v>
      </c>
      <c r="D62" s="33"/>
      <c r="E62" s="23"/>
      <c r="F62" s="19"/>
      <c r="G62" s="23"/>
      <c r="H62" s="33"/>
      <c r="I62" s="23"/>
      <c r="J62" s="19" t="s">
        <v>57</v>
      </c>
      <c r="K62" s="23"/>
      <c r="L62" s="19" t="s">
        <v>57</v>
      </c>
      <c r="M62" s="25"/>
      <c r="N62" s="19" t="s">
        <v>57</v>
      </c>
      <c r="O62" s="25"/>
      <c r="P62" s="19" t="s">
        <v>57</v>
      </c>
      <c r="R62" s="19" t="s">
        <v>57</v>
      </c>
      <c r="T62" s="19" t="s">
        <v>57</v>
      </c>
      <c r="U62" s="25"/>
      <c r="V62" s="22" t="e">
        <f>'BS&amp;PL'!#REF!</f>
        <v>#REF!</v>
      </c>
      <c r="X62" s="15" t="e">
        <f t="shared" si="2"/>
        <v>#REF!</v>
      </c>
    </row>
    <row r="63" spans="1:24" s="21" customFormat="1" ht="18">
      <c r="A63" s="21" t="s">
        <v>96</v>
      </c>
      <c r="D63" s="41"/>
      <c r="E63" s="20"/>
      <c r="F63" s="19"/>
      <c r="G63" s="20"/>
      <c r="H63" s="24">
        <v>23</v>
      </c>
      <c r="I63" s="20"/>
      <c r="J63" s="44" t="s">
        <v>57</v>
      </c>
      <c r="K63" s="20"/>
      <c r="L63" s="44" t="s">
        <v>57</v>
      </c>
      <c r="M63" s="20"/>
      <c r="N63" s="44" t="s">
        <v>57</v>
      </c>
      <c r="O63" s="20"/>
      <c r="P63" s="44" t="s">
        <v>57</v>
      </c>
      <c r="R63" s="44" t="s">
        <v>57</v>
      </c>
      <c r="T63" s="44" t="s">
        <v>57</v>
      </c>
      <c r="U63" s="20"/>
      <c r="V63" s="45">
        <v>-590518900</v>
      </c>
      <c r="X63" s="43">
        <f t="shared" si="2"/>
        <v>-590518900</v>
      </c>
    </row>
    <row r="64" spans="1:24" s="21" customFormat="1" ht="18">
      <c r="A64" s="14" t="s">
        <v>113</v>
      </c>
      <c r="D64" s="20"/>
      <c r="E64" s="20"/>
      <c r="F64" s="20"/>
      <c r="G64" s="20"/>
      <c r="H64" s="20"/>
      <c r="I64" s="20"/>
      <c r="J64" s="20">
        <f>SUM(J56:J63)</f>
        <v>1181037800</v>
      </c>
      <c r="K64" s="20"/>
      <c r="L64" s="20">
        <f>SUM(L56:L63)</f>
        <v>4562167429</v>
      </c>
      <c r="M64" s="20"/>
      <c r="N64" s="20">
        <f>SUM(N56:N63)</f>
        <v>679137344</v>
      </c>
      <c r="O64" s="20"/>
      <c r="P64" s="20">
        <f>SUM(P56:P63)</f>
        <v>427122962</v>
      </c>
      <c r="R64" s="20">
        <f>SUM(R56:R63)</f>
        <v>50062520</v>
      </c>
      <c r="T64" s="20">
        <f>SUM(T56:T63)</f>
        <v>131226422</v>
      </c>
      <c r="U64" s="20"/>
      <c r="V64" s="20" t="e">
        <f>SUM(V56:V63)</f>
        <v>#REF!</v>
      </c>
      <c r="X64" s="20" t="e">
        <f>SUM(X56:X63)</f>
        <v>#REF!</v>
      </c>
    </row>
    <row r="65" spans="1:24" s="21" customFormat="1" ht="18">
      <c r="A65" s="1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R65" s="20"/>
      <c r="T65" s="20"/>
      <c r="U65" s="20"/>
      <c r="V65" s="20"/>
      <c r="X65" s="20"/>
    </row>
    <row r="66" spans="1:24" s="21" customFormat="1" ht="18">
      <c r="A66" s="14" t="s">
        <v>120</v>
      </c>
      <c r="D66" s="20"/>
      <c r="E66" s="20"/>
      <c r="F66" s="20"/>
      <c r="G66" s="20"/>
      <c r="H66" s="20"/>
      <c r="I66" s="20"/>
      <c r="J66" s="20">
        <v>1181037800</v>
      </c>
      <c r="K66" s="20"/>
      <c r="L66" s="20">
        <v>4562167429</v>
      </c>
      <c r="M66" s="20"/>
      <c r="N66" s="20">
        <v>679137344</v>
      </c>
      <c r="O66" s="20"/>
      <c r="P66" s="20">
        <v>982615188</v>
      </c>
      <c r="R66" s="20">
        <v>50062520</v>
      </c>
      <c r="T66" s="20">
        <v>131226422</v>
      </c>
      <c r="U66" s="20"/>
      <c r="V66" s="20">
        <v>1060240466</v>
      </c>
      <c r="X66" s="20">
        <f>SUM(J66:V66)</f>
        <v>8646487169</v>
      </c>
    </row>
    <row r="67" spans="1:24" s="21" customFormat="1" ht="18">
      <c r="A67" s="16" t="s">
        <v>104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R67" s="20"/>
      <c r="T67" s="20"/>
      <c r="U67" s="20"/>
      <c r="V67" s="20"/>
      <c r="X67" s="20"/>
    </row>
    <row r="68" spans="1:24" s="1" customFormat="1" ht="18" customHeight="1">
      <c r="A68" s="16" t="s">
        <v>110</v>
      </c>
      <c r="B68" s="4"/>
      <c r="C68" s="35"/>
      <c r="D68" s="6"/>
      <c r="E68" s="5"/>
      <c r="F68" s="6"/>
      <c r="G68" s="5"/>
      <c r="H68" s="6"/>
      <c r="I68" s="5"/>
      <c r="J68" s="46" t="s">
        <v>57</v>
      </c>
      <c r="K68" s="47"/>
      <c r="L68" s="46" t="s">
        <v>57</v>
      </c>
      <c r="M68" s="47"/>
      <c r="N68" s="46" t="s">
        <v>57</v>
      </c>
      <c r="O68" s="47"/>
      <c r="P68" s="49">
        <v>-536673526</v>
      </c>
      <c r="Q68" s="48"/>
      <c r="R68" s="46" t="s">
        <v>57</v>
      </c>
      <c r="S68" s="48"/>
      <c r="T68" s="46" t="s">
        <v>57</v>
      </c>
      <c r="U68" s="47"/>
      <c r="V68" s="49">
        <f>-528932992+1977911</f>
        <v>-526955081</v>
      </c>
      <c r="W68" s="48"/>
      <c r="X68" s="43">
        <f>SUM(J68:V68)</f>
        <v>-1063628607</v>
      </c>
    </row>
    <row r="69" spans="1:24" s="21" customFormat="1" ht="18">
      <c r="A69" s="14" t="s">
        <v>113</v>
      </c>
      <c r="D69" s="20"/>
      <c r="E69" s="20"/>
      <c r="F69" s="20"/>
      <c r="G69" s="20"/>
      <c r="H69" s="20"/>
      <c r="I69" s="20"/>
      <c r="J69" s="20">
        <v>1181037800</v>
      </c>
      <c r="K69" s="20"/>
      <c r="L69" s="20">
        <v>4562167429</v>
      </c>
      <c r="M69" s="20"/>
      <c r="N69" s="20">
        <v>679137344</v>
      </c>
      <c r="O69" s="20"/>
      <c r="P69" s="20">
        <v>427122962</v>
      </c>
      <c r="R69" s="20">
        <v>50062520</v>
      </c>
      <c r="T69" s="20">
        <v>131226422</v>
      </c>
      <c r="U69" s="20"/>
      <c r="V69" s="20">
        <v>1060240466</v>
      </c>
      <c r="X69" s="20">
        <v>8090994943</v>
      </c>
    </row>
    <row r="70" spans="1:24" s="21" customFormat="1" ht="18">
      <c r="A70" s="21" t="s">
        <v>71</v>
      </c>
      <c r="D70" s="40"/>
      <c r="E70" s="20"/>
      <c r="F70" s="19"/>
      <c r="G70" s="20"/>
      <c r="I70" s="20"/>
      <c r="J70" s="19" t="s">
        <v>57</v>
      </c>
      <c r="K70" s="20"/>
      <c r="L70" s="19" t="s">
        <v>57</v>
      </c>
      <c r="M70" s="20"/>
      <c r="N70" s="22"/>
      <c r="O70" s="20"/>
      <c r="P70" s="19" t="s">
        <v>57</v>
      </c>
      <c r="R70" s="19" t="s">
        <v>57</v>
      </c>
      <c r="T70" s="19" t="s">
        <v>57</v>
      </c>
      <c r="U70" s="20"/>
      <c r="V70" s="19" t="s">
        <v>57</v>
      </c>
      <c r="X70" s="15">
        <f aca="true" t="shared" si="3" ref="X70:X75">SUM(J70:V70)</f>
        <v>0</v>
      </c>
    </row>
    <row r="71" spans="1:24" s="21" customFormat="1" ht="18">
      <c r="A71" s="21" t="s">
        <v>99</v>
      </c>
      <c r="D71" s="41"/>
      <c r="E71" s="20"/>
      <c r="F71" s="19"/>
      <c r="G71" s="20"/>
      <c r="H71" s="24"/>
      <c r="I71" s="20"/>
      <c r="J71" s="19" t="s">
        <v>57</v>
      </c>
      <c r="K71" s="20"/>
      <c r="L71" s="19" t="s">
        <v>57</v>
      </c>
      <c r="M71" s="20"/>
      <c r="N71" s="19" t="s">
        <v>57</v>
      </c>
      <c r="O71" s="20"/>
      <c r="P71" s="19" t="s">
        <v>57</v>
      </c>
      <c r="R71" s="19" t="s">
        <v>57</v>
      </c>
      <c r="T71" s="19" t="s">
        <v>57</v>
      </c>
      <c r="U71" s="20"/>
      <c r="V71" s="19" t="s">
        <v>57</v>
      </c>
      <c r="X71" s="15">
        <f t="shared" si="3"/>
        <v>0</v>
      </c>
    </row>
    <row r="72" spans="1:24" s="21" customFormat="1" ht="18">
      <c r="A72" s="21" t="s">
        <v>107</v>
      </c>
      <c r="D72" s="41"/>
      <c r="E72" s="40"/>
      <c r="F72" s="19"/>
      <c r="G72" s="20"/>
      <c r="H72" s="24">
        <v>32</v>
      </c>
      <c r="J72" s="19" t="s">
        <v>57</v>
      </c>
      <c r="K72" s="20"/>
      <c r="L72" s="19" t="s">
        <v>57</v>
      </c>
      <c r="M72" s="20"/>
      <c r="N72" s="19" t="s">
        <v>57</v>
      </c>
      <c r="O72" s="20"/>
      <c r="P72" s="19" t="s">
        <v>57</v>
      </c>
      <c r="R72" s="15"/>
      <c r="T72" s="19" t="s">
        <v>57</v>
      </c>
      <c r="U72" s="20"/>
      <c r="V72" s="19" t="s">
        <v>57</v>
      </c>
      <c r="X72" s="15">
        <f t="shared" si="3"/>
        <v>0</v>
      </c>
    </row>
    <row r="73" spans="1:24" s="21" customFormat="1" ht="18">
      <c r="A73" s="21" t="s">
        <v>116</v>
      </c>
      <c r="D73" s="41"/>
      <c r="E73" s="40"/>
      <c r="F73" s="19"/>
      <c r="G73" s="20"/>
      <c r="H73" s="24">
        <v>17</v>
      </c>
      <c r="J73" s="19" t="s">
        <v>57</v>
      </c>
      <c r="K73" s="20"/>
      <c r="L73" s="19" t="s">
        <v>57</v>
      </c>
      <c r="M73" s="20"/>
      <c r="N73" s="19" t="s">
        <v>57</v>
      </c>
      <c r="O73" s="20"/>
      <c r="P73" s="19"/>
      <c r="R73" s="19" t="s">
        <v>57</v>
      </c>
      <c r="T73" s="19" t="s">
        <v>57</v>
      </c>
      <c r="U73" s="20"/>
      <c r="V73" s="19" t="s">
        <v>57</v>
      </c>
      <c r="X73" s="15">
        <f t="shared" si="3"/>
        <v>0</v>
      </c>
    </row>
    <row r="74" spans="1:24" s="21" customFormat="1" ht="18">
      <c r="A74" s="21" t="s">
        <v>72</v>
      </c>
      <c r="D74" s="33"/>
      <c r="E74" s="23"/>
      <c r="F74" s="19"/>
      <c r="G74" s="23"/>
      <c r="H74" s="33"/>
      <c r="I74" s="23"/>
      <c r="J74" s="19" t="s">
        <v>57</v>
      </c>
      <c r="K74" s="23"/>
      <c r="L74" s="19" t="s">
        <v>57</v>
      </c>
      <c r="M74" s="25"/>
      <c r="N74" s="19" t="s">
        <v>57</v>
      </c>
      <c r="O74" s="25"/>
      <c r="P74" s="19" t="s">
        <v>57</v>
      </c>
      <c r="R74" s="19" t="s">
        <v>57</v>
      </c>
      <c r="T74" s="19" t="s">
        <v>57</v>
      </c>
      <c r="U74" s="25"/>
      <c r="V74" s="22" t="e">
        <f>'BS&amp;PL'!#REF!</f>
        <v>#REF!</v>
      </c>
      <c r="X74" s="15" t="e">
        <f t="shared" si="3"/>
        <v>#REF!</v>
      </c>
    </row>
    <row r="75" spans="1:24" s="21" customFormat="1" ht="18">
      <c r="A75" s="21" t="s">
        <v>96</v>
      </c>
      <c r="D75" s="41"/>
      <c r="E75" s="20"/>
      <c r="F75" s="19"/>
      <c r="G75" s="20"/>
      <c r="H75" s="24">
        <v>23</v>
      </c>
      <c r="I75" s="20"/>
      <c r="J75" s="19" t="s">
        <v>57</v>
      </c>
      <c r="K75" s="20"/>
      <c r="L75" s="19" t="s">
        <v>57</v>
      </c>
      <c r="M75" s="20"/>
      <c r="N75" s="19" t="s">
        <v>57</v>
      </c>
      <c r="O75" s="20"/>
      <c r="P75" s="19" t="s">
        <v>57</v>
      </c>
      <c r="R75" s="19" t="s">
        <v>57</v>
      </c>
      <c r="T75" s="19" t="s">
        <v>57</v>
      </c>
      <c r="U75" s="20"/>
      <c r="V75" s="22">
        <f>T38</f>
        <v>0</v>
      </c>
      <c r="X75" s="15">
        <f t="shared" si="3"/>
        <v>0</v>
      </c>
    </row>
    <row r="76" spans="1:24" s="21" customFormat="1" ht="18.75" thickBot="1">
      <c r="A76" s="14" t="s">
        <v>102</v>
      </c>
      <c r="D76" s="20"/>
      <c r="E76" s="20"/>
      <c r="F76" s="20"/>
      <c r="G76" s="20"/>
      <c r="H76" s="20"/>
      <c r="I76" s="20"/>
      <c r="J76" s="29">
        <f>SUM(J64:J75)</f>
        <v>3543113400</v>
      </c>
      <c r="K76" s="20"/>
      <c r="L76" s="29">
        <f>SUM(L64:L75)</f>
        <v>13686502287</v>
      </c>
      <c r="M76" s="20"/>
      <c r="N76" s="29">
        <f>SUM(N64:N75)</f>
        <v>2037412032</v>
      </c>
      <c r="O76" s="20"/>
      <c r="P76" s="29">
        <f>SUM(P64:P75)</f>
        <v>1300187586</v>
      </c>
      <c r="R76" s="29">
        <f>SUM(R64:R75)</f>
        <v>150187560</v>
      </c>
      <c r="T76" s="29">
        <f>SUM(T64:T75)</f>
        <v>393679266</v>
      </c>
      <c r="U76" s="20"/>
      <c r="V76" s="29" t="e">
        <f>SUM(V64:V75)</f>
        <v>#REF!</v>
      </c>
      <c r="X76" s="29" t="e">
        <f>SUM(X64:X75)</f>
        <v>#REF!</v>
      </c>
    </row>
    <row r="77" spans="2:25" ht="18.75" thickTop="1">
      <c r="B77" s="30"/>
      <c r="C77" s="30"/>
      <c r="D77" s="30"/>
      <c r="E77" s="30"/>
      <c r="F77" s="30"/>
      <c r="G77" s="30"/>
      <c r="H77" s="30"/>
      <c r="I77" s="30"/>
      <c r="J77" s="30"/>
      <c r="K77" s="30"/>
      <c r="M77" s="30"/>
      <c r="N77" s="30"/>
      <c r="O77" s="30"/>
      <c r="P77" s="30"/>
      <c r="Q77" s="30"/>
      <c r="R77" s="30"/>
      <c r="S77" s="30"/>
      <c r="T77" s="30"/>
      <c r="U77" s="30"/>
      <c r="W77" s="30"/>
      <c r="X77" s="30"/>
      <c r="Y77" s="9"/>
    </row>
    <row r="78" spans="1:25" ht="18">
      <c r="A78" s="31" t="s">
        <v>42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M78" s="30"/>
      <c r="N78" s="30"/>
      <c r="O78" s="30"/>
      <c r="P78" s="30"/>
      <c r="Q78" s="30"/>
      <c r="R78" s="30"/>
      <c r="S78" s="30"/>
      <c r="T78" s="30"/>
      <c r="U78" s="30"/>
      <c r="W78" s="30"/>
      <c r="X78" s="30"/>
      <c r="Y78" s="9"/>
    </row>
    <row r="79" spans="1:25" ht="18">
      <c r="A79" s="31"/>
      <c r="B79" s="30"/>
      <c r="C79" s="30"/>
      <c r="D79" s="30"/>
      <c r="E79" s="30"/>
      <c r="F79" s="30"/>
      <c r="G79" s="30"/>
      <c r="H79" s="30"/>
      <c r="I79" s="30"/>
      <c r="J79" s="30"/>
      <c r="K79" s="30"/>
      <c r="M79" s="30"/>
      <c r="N79" s="30"/>
      <c r="O79" s="30"/>
      <c r="P79" s="30"/>
      <c r="Q79" s="30"/>
      <c r="R79" s="30"/>
      <c r="S79" s="30"/>
      <c r="T79" s="30"/>
      <c r="U79" s="30"/>
      <c r="W79" s="30"/>
      <c r="X79" s="30"/>
      <c r="Y79" s="9"/>
    </row>
    <row r="80" spans="1:25" ht="18">
      <c r="A80" s="31"/>
      <c r="B80" s="30"/>
      <c r="C80" s="30"/>
      <c r="D80" s="30"/>
      <c r="E80" s="30"/>
      <c r="F80" s="30"/>
      <c r="G80" s="30"/>
      <c r="H80" s="30"/>
      <c r="I80" s="30"/>
      <c r="J80" s="30"/>
      <c r="K80" s="30"/>
      <c r="M80" s="30"/>
      <c r="N80" s="30"/>
      <c r="O80" s="30"/>
      <c r="P80" s="30"/>
      <c r="Q80" s="30"/>
      <c r="R80" s="30"/>
      <c r="S80" s="30"/>
      <c r="U80" s="30"/>
      <c r="W80" s="30"/>
      <c r="X80" s="30"/>
      <c r="Y80" s="9"/>
    </row>
    <row r="81" spans="1:25" ht="18">
      <c r="A81" s="31"/>
      <c r="B81" s="30"/>
      <c r="C81" s="30"/>
      <c r="D81" s="30"/>
      <c r="E81" s="30"/>
      <c r="F81" s="30"/>
      <c r="G81" s="30"/>
      <c r="H81" s="30"/>
      <c r="I81" s="30"/>
      <c r="J81" s="30"/>
      <c r="K81" s="30"/>
      <c r="M81" s="30"/>
      <c r="N81" s="30"/>
      <c r="O81" s="30"/>
      <c r="P81" s="30"/>
      <c r="Q81" s="30"/>
      <c r="R81" s="30"/>
      <c r="S81" s="30"/>
      <c r="U81" s="30"/>
      <c r="W81" s="30"/>
      <c r="X81" s="30"/>
      <c r="Y81" s="9"/>
    </row>
    <row r="82" spans="1:25" ht="18">
      <c r="A82" s="31"/>
      <c r="B82" s="30"/>
      <c r="C82" s="30"/>
      <c r="D82" s="30"/>
      <c r="E82" s="30"/>
      <c r="F82" s="30"/>
      <c r="G82" s="30"/>
      <c r="H82" s="30"/>
      <c r="I82" s="30"/>
      <c r="J82" s="30"/>
      <c r="K82" s="30"/>
      <c r="M82" s="30"/>
      <c r="N82" s="30"/>
      <c r="O82" s="30"/>
      <c r="P82" s="30"/>
      <c r="Q82" s="30"/>
      <c r="R82" s="30"/>
      <c r="S82" s="30"/>
      <c r="U82" s="30"/>
      <c r="W82" s="30"/>
      <c r="X82" s="30"/>
      <c r="Y82" s="9"/>
    </row>
    <row r="83" spans="1:25" ht="18">
      <c r="A83" s="31"/>
      <c r="B83" s="30"/>
      <c r="C83" s="30"/>
      <c r="D83" s="30"/>
      <c r="E83" s="30"/>
      <c r="F83" s="30"/>
      <c r="G83" s="30"/>
      <c r="H83" s="30"/>
      <c r="I83" s="30"/>
      <c r="J83" s="30"/>
      <c r="K83" s="30"/>
      <c r="M83" s="30"/>
      <c r="N83" s="30"/>
      <c r="O83" s="30"/>
      <c r="P83" s="30"/>
      <c r="Q83" s="30"/>
      <c r="R83" s="30"/>
      <c r="S83" s="30"/>
      <c r="U83" s="30"/>
      <c r="W83" s="30"/>
      <c r="X83" s="30"/>
      <c r="Y83" s="9"/>
    </row>
    <row r="84" spans="1:25" ht="18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  <c r="M84" s="30"/>
      <c r="N84" s="30"/>
      <c r="O84" s="30"/>
      <c r="P84" s="30"/>
      <c r="Q84" s="30"/>
      <c r="R84" s="30"/>
      <c r="S84" s="30"/>
      <c r="U84" s="30"/>
      <c r="W84" s="30"/>
      <c r="X84" s="30"/>
      <c r="Y84" s="9"/>
    </row>
    <row r="85" spans="1:24" ht="18">
      <c r="A85" s="187" t="s">
        <v>74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</row>
  </sheetData>
  <sheetProtection/>
  <mergeCells count="14">
    <mergeCell ref="D5:X5"/>
    <mergeCell ref="F6:L6"/>
    <mergeCell ref="R6:T6"/>
    <mergeCell ref="A45:X45"/>
    <mergeCell ref="A46:X46"/>
    <mergeCell ref="J48:X48"/>
    <mergeCell ref="L49:P49"/>
    <mergeCell ref="T49:V49"/>
    <mergeCell ref="A85:X85"/>
    <mergeCell ref="A1:X1"/>
    <mergeCell ref="A2:X2"/>
    <mergeCell ref="A3:X3"/>
    <mergeCell ref="A44:X44"/>
    <mergeCell ref="A43:X43"/>
  </mergeCells>
  <printOptions horizontalCentered="1"/>
  <pageMargins left="0.61" right="0.393700787401575" top="0.89" bottom="0.17" header="0.77" footer="0.196850393700787"/>
  <pageSetup firstPageNumber="3" useFirstPageNumber="1" horizontalDpi="600" verticalDpi="600" orientation="landscape" scale="70" r:id="rId3"/>
  <headerFooter alignWithMargins="0">
    <oddHeader>&amp;C&amp;"Times New Roman,Bold"&amp;10DRAFT SUBJECT TO OUTSTANDING MATTERS</oddHeader>
    <oddFooter>&amp;R&amp;"Times New Roman,Regular"&amp;10We, being responsible for the preparation of
these financial statements and notes thereto,
hereby approve their issue in final form.  
………………..……………………..….…
Directors                       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asukyai</dc:creator>
  <cp:keywords/>
  <dc:description/>
  <cp:lastModifiedBy>Wanwimon.Unanuya</cp:lastModifiedBy>
  <cp:lastPrinted>2012-08-14T08:47:25Z</cp:lastPrinted>
  <dcterms:created xsi:type="dcterms:W3CDTF">2002-04-23T15:36:06Z</dcterms:created>
  <dcterms:modified xsi:type="dcterms:W3CDTF">2012-08-14T08:47:45Z</dcterms:modified>
  <cp:category/>
  <cp:version/>
  <cp:contentType/>
  <cp:contentStatus/>
</cp:coreProperties>
</file>