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BS&amp;PL" sheetId="1" r:id="rId1"/>
    <sheet name="CE" sheetId="2" r:id="rId2"/>
  </sheets>
  <definedNames>
    <definedName name="_xlnm.Print_Area" localSheetId="1">'CE'!$A$1:$AA$84</definedName>
  </definedNames>
  <calcPr fullCalcOnLoad="1"/>
</workbook>
</file>

<file path=xl/sharedStrings.xml><?xml version="1.0" encoding="utf-8"?>
<sst xmlns="http://schemas.openxmlformats.org/spreadsheetml/2006/main" count="847" uniqueCount="237">
  <si>
    <t>งบดุล</t>
  </si>
  <si>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</si>
  <si>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</si>
  <si>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</si>
  <si>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</si>
  <si>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</si>
  <si>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</si>
  <si>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</si>
  <si>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</si>
  <si>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</si>
  <si>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</si>
  <si>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</si>
  <si>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</si>
  <si>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</si>
  <si>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</si>
  <si>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</si>
  <si>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</si>
  <si>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ดอกเบี้ยจ่าย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</si>
  <si>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</si>
  <si>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</si>
  <si>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</si>
  <si>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ภาษีเงินได้</t>
  </si>
  <si>
    <t>เงินลงทุนชั่วคราว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</si>
  <si>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</si>
  <si>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</si>
  <si>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</si>
  <si>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</si>
  <si>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</si>
  <si>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</si>
  <si>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</si>
  <si>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>ค่าใช้จ่ายในการบริหารงาน</t>
  </si>
  <si>
    <t xml:space="preserve">รายได้ </t>
  </si>
  <si>
    <t>รายได้จากการจำหน่ายอาหารและเครื่องดื่ม</t>
  </si>
  <si>
    <t xml:space="preserve">ค่าใช้จ่าย </t>
  </si>
  <si>
    <t>หมายเหตุ</t>
  </si>
  <si>
    <t>ที่ออกและ</t>
  </si>
  <si>
    <t>ชำระแล้ว</t>
  </si>
  <si>
    <t>ส่วนแบ่งกำไรจากเงินลงทุนตามวิธีส่วนได้เสีย</t>
  </si>
  <si>
    <t>งบกระแสเงินสด</t>
  </si>
  <si>
    <t>กำไรจากการดำเนินงานก่อนการเปลี่ยนแปลงในสินทรัพย์</t>
  </si>
  <si>
    <t>งบแสดงการเปลี่ยนแปลงส่วนของผู้ถือหุ้น</t>
  </si>
  <si>
    <t>จากกิจกรรมดำเนินงาน</t>
  </si>
  <si>
    <t>และหนี้สินดำเนินงาน</t>
  </si>
  <si>
    <t>หนี้สูญและหนี้สงสัยจะสูญ</t>
  </si>
  <si>
    <t>เงินสดสุทธิได้มาจากกิจกรรมดำเนินงาน</t>
  </si>
  <si>
    <t>เงินสดสุทธิใช้ไปในกิจกรรมลงทุน</t>
  </si>
  <si>
    <t>งบการเงินรวม</t>
  </si>
  <si>
    <t>ส่วนของ</t>
  </si>
  <si>
    <t>ผู้ถือหุ้น</t>
  </si>
  <si>
    <t>ส่วนน้อย</t>
  </si>
  <si>
    <t>กำไรสุทธิ</t>
  </si>
  <si>
    <t>เงินสดและรายการเทียบเท่าเงินสดเพิ่มขึ้น(ลดลง)สุทธิ</t>
  </si>
  <si>
    <t>ส่วนเกินทุน</t>
  </si>
  <si>
    <t>จำนวนหุ้นสามัญถัวเฉลี่ยถ่วงน้ำหนัก (หุ้น)</t>
  </si>
  <si>
    <t>กำไรก่อนส่วนที่เป็นของผู้ถือหุ้นส่วนน้อย</t>
  </si>
  <si>
    <t>หมายเหตุประกอบงบการเงินเป็นส่วนหนึ่งของงบการเงินนี้</t>
  </si>
  <si>
    <t>งบดุล (ต่อ)</t>
  </si>
  <si>
    <t>ข้อมูลเพิ่มเติมประกอบกระแสเงินสด :-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</si>
  <si>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</si>
  <si>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</si>
  <si>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</si>
  <si>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สินทรัพย์หมุนเวียนอื่น - สุทธิ</t>
  </si>
  <si>
    <t>เงินลงทุนระยะยาวอื่น - สุทธิ</t>
  </si>
  <si>
    <t>ที่ดิน อาคาร และอุปกรณ์ - สุทธิ</t>
  </si>
  <si>
    <t>ที่ดินที่ยังไม่ได้ใช้เพื่อการดำเนินงาน</t>
  </si>
  <si>
    <t>ค่าความนิยม - สุทธิ</t>
  </si>
  <si>
    <t>สินทรัพย์ไม่หมุนเวียนอื่น - สุทธิ</t>
  </si>
  <si>
    <t>ภาษีเงินได้ค้างจ่าย</t>
  </si>
  <si>
    <t>ค่าใช้จ่ายค้างจ่าย</t>
  </si>
  <si>
    <t>รายได้รอตัดบัญชี</t>
  </si>
  <si>
    <t>หนี้สินไม่หมุนเวียนอื่น</t>
  </si>
  <si>
    <t>กำไรสะสม</t>
  </si>
  <si>
    <t>รายได้ค่าบริการคนไข้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</si>
  <si>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</si>
  <si>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</si>
  <si>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</si>
  <si>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</si>
  <si>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ต้นทุนค่ารักษาพยาบาลและอื่น ๆ</t>
  </si>
  <si>
    <t>ค่าความนิยมตัดบัญชี</t>
  </si>
  <si>
    <t>รายได้รอตัดบัญชีตัดจ่าย</t>
  </si>
  <si>
    <t>เงินปันผลจ่าย</t>
  </si>
  <si>
    <t>สินทรัพย์ไม่มีตัวตนอื่น - สุทธิ</t>
  </si>
  <si>
    <t>เงินเบิกเกินบัญชีและเงินกู้ยืมระยะสั้นจากสถาบันการเงิน</t>
  </si>
  <si>
    <t>รวมหนี้สินไม่หมุนเวียน</t>
  </si>
  <si>
    <t>กำไรก่อนดอกเบี้ยจ่ายและภาษีเงินได้</t>
  </si>
  <si>
    <t>-</t>
  </si>
  <si>
    <t>ตามกฎหมาย</t>
  </si>
  <si>
    <t>สำรอง</t>
  </si>
  <si>
    <t>กำไรสุทธิส่วนที่เป็นของผู้ถือหุ้นส่วนน้อย</t>
  </si>
  <si>
    <t>เงินสดรับจากการเพิ่มทุน</t>
  </si>
  <si>
    <t>ลูกหนี้การค้า</t>
  </si>
  <si>
    <t>กิจการที่เกี่ยวข้องกัน</t>
  </si>
  <si>
    <t>รวมลูกหนี้การค้า - สุทธิ</t>
  </si>
  <si>
    <t>ลูกหนี้อื่น - กิจการที่เกี่ยวข้องกัน</t>
  </si>
  <si>
    <t>เงินฝากธนาคารที่มีภาระค้ำประกัน</t>
  </si>
  <si>
    <t>เงินลงทุนในบริษัทอื่น - สุทธิ</t>
  </si>
  <si>
    <t>เงินให้กู้ยืมระยะยาวแก่กิจการที่เกี่ยวข้องกัน</t>
  </si>
  <si>
    <t>ดอกเบี้ยค้างรับ - กิจการที่เกี่ยวข้องกัน - สุทธิ</t>
  </si>
  <si>
    <t xml:space="preserve">  </t>
  </si>
  <si>
    <t>รวมเจ้าหนี้การค้า</t>
  </si>
  <si>
    <t>ส่วนของเงินกู้ยืมระยะยาวที่ถึงกำหนดชำระภายในหนึ่งปี</t>
  </si>
  <si>
    <t>ส่วนของเจ้าหนี้เช่าซื้อและหนี้สินตามสัญญาเช่าการเงินที่ถึง</t>
  </si>
  <si>
    <t xml:space="preserve">   กำหนดชำระภายในหนึ่งปี</t>
  </si>
  <si>
    <t>เจ้าหนี้อื่นกิจการที่เกี่ยวข้องกัน</t>
  </si>
  <si>
    <t>เงินกู้ยืมระยะยาว - สุทธิจากส่วนที่ถึงกำหนดชำระภายในหนึ่งปี</t>
  </si>
  <si>
    <t>เจ้าหนี้เช่าซื้อและหนี้สินตามสัญญาเช่าการเงิน - สุทธิจากส่วนที่ถึง</t>
  </si>
  <si>
    <t xml:space="preserve">   ทุนจดทะเบียน  </t>
  </si>
  <si>
    <t xml:space="preserve">   ทุนออกจำหน่ายและชำระเต็มมูลค่าแล้ว </t>
  </si>
  <si>
    <t>ส่วนเกินทุนจากการเปลี่ยนแปลงมูลค่าเงินลงทุน</t>
  </si>
  <si>
    <t>จัดสรรแล้ว - สำรองตามกฎหมาย</t>
  </si>
  <si>
    <t>รวมส่วนของผู้ถือหุ้นของบริษัทใหญ่</t>
  </si>
  <si>
    <t>ส่วนของผู้ถือหุ้นส่วนน้อยของบริษัทย่อย</t>
  </si>
  <si>
    <t>ดอกเบี้ยตัดจำหน่ายตามสัญญาเช่าการเงิน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</si>
  <si>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</si>
  <si>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</si>
  <si>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</si>
  <si>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</si>
  <si>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เงินสดจ่ายซื้อสินทรัพย์สินถาวร</t>
  </si>
  <si>
    <t>สินทรัพย์ไม่มีตัวตนเพิ่มขึ้น</t>
  </si>
  <si>
    <t>มูลค่าเงินลงทุน</t>
  </si>
  <si>
    <t>ปรับมูลค่ายุติธรรมของเงินลงทุน</t>
  </si>
  <si>
    <t>- 1 -</t>
  </si>
  <si>
    <t>- 2 -</t>
  </si>
  <si>
    <t>- 3 -</t>
  </si>
  <si>
    <t>- 6 -</t>
  </si>
  <si>
    <t>เจ้าหนี้ค่าก่อสร้างและเงินประกันผลงาน</t>
  </si>
  <si>
    <t>ภาษีเงินได้นิติบุคคลค้างจ่าย</t>
  </si>
  <si>
    <t>เงินให้กู้ยืมระยะสั้นแก่กิจการที่เกี่ยวข้องกัน</t>
  </si>
  <si>
    <t>เงินลงทุนชั่วคราวและเงินฝากที่มีภาระค้ำประกันลดลง(เพิ่มขึ้น)</t>
  </si>
  <si>
    <t>ปรับรายการที่กระทบกำไรสุทธิเป็นเงินสดรับ(จ่าย)</t>
  </si>
  <si>
    <t>งบแสดงการเปลี่ยนแปลงส่วนของผู้ถือหุ้น (ต่อ)</t>
  </si>
  <si>
    <t>กรรมการ</t>
  </si>
  <si>
    <t>หุ้นกู้แปลงสภาพ - องค์ประกอบที่เป็นหนี้สิน</t>
  </si>
  <si>
    <t xml:space="preserve">หุ้นสามัญ 1,312,264,222 หุ้น มูลค่าหุ้นละ 1 บาท 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</si>
  <si>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</si>
  <si>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</si>
  <si>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ผลต่างจากการ</t>
  </si>
  <si>
    <t>ส่วนเกินมูลค่า</t>
  </si>
  <si>
    <t>จากการตีราคา</t>
  </si>
  <si>
    <t>ปรับโครงสร้าง</t>
  </si>
  <si>
    <t>หุ้นสามัญ</t>
  </si>
  <si>
    <t>การถือหุ้น</t>
  </si>
  <si>
    <t>เพิ่มทุน - หุ้นสามัญ</t>
  </si>
  <si>
    <t>ส่วนเกินมูลค่าหุ้น</t>
  </si>
  <si>
    <t>ขาดทุนจากอัตราแลกเปลี่ยนที่ยังไม่เกิดขึ้นจริง</t>
  </si>
  <si>
    <t>เจ้าหนี้อื่น-กิจการที่เกี่ยวข้องกัน</t>
  </si>
  <si>
    <t>กิจการอื่น - สุทธิ</t>
  </si>
  <si>
    <t>เงินกู้ยืมระยะสั้นจากกิจการที่เกี่ยวข้องกัน</t>
  </si>
  <si>
    <t>กิจการอื่น</t>
  </si>
  <si>
    <t>เงินปันผลค้างรับ - กิจการที่เกี่ยวข้องกัน</t>
  </si>
  <si>
    <t>ผลต่างจากการแปลงค่างบการเงิน</t>
  </si>
  <si>
    <t>(หน่วย : พันบาท)</t>
  </si>
  <si>
    <t>ณ วันที่</t>
  </si>
  <si>
    <t>(ยังไม่ได้ตรวจสอบ</t>
  </si>
  <si>
    <t>(ตรวจสอบแล้ว)</t>
  </si>
  <si>
    <t>แต่สอบทานแล้ว)</t>
  </si>
  <si>
    <t>(ยังไม่ได้ตรวจสอบ แต่สอบทานแล้ว)</t>
  </si>
  <si>
    <t>(หน่วย : พันบาท ยกเว้นกำไรต่อหุ้นแสดงเป็นบาท)</t>
  </si>
  <si>
    <t>กำไรสุทธิสำหรับงวด</t>
  </si>
  <si>
    <t>กำไรต่อหุ้นขั้นพื้นฐาน (บาท)</t>
  </si>
  <si>
    <t>รับชำระดอกเบี้ยค้างรับจากบริษัทอื่น</t>
  </si>
  <si>
    <t>งบกระแสเงินสด (ต่อ)</t>
  </si>
  <si>
    <t xml:space="preserve">เงินสดและรายการเทียบเท่าเงินสด ณ วันต้นงวด </t>
  </si>
  <si>
    <t xml:space="preserve">เงินสดและรายการเทียบเท่าเงินสด ณ วันสิ้นงวด </t>
  </si>
  <si>
    <t>เงินสดจ่ายในระหว่างงวด :-</t>
  </si>
  <si>
    <t>2550</t>
  </si>
  <si>
    <t>หุ้นของบริษัทฯที่ถือโดยบริษัทย่อย</t>
  </si>
  <si>
    <t>(ปรับปรุงใหม่)</t>
  </si>
  <si>
    <t>เงินลงทุนในบริษัทย่อย</t>
  </si>
  <si>
    <t>เงินลงทุนในบริษัทร่วม</t>
  </si>
  <si>
    <t>เงินปันผลที่บริษัทย่อยจ่ายให้ผู้ถือหุ้นส่วนน้อย</t>
  </si>
  <si>
    <t>ส่วนเกินทุนจากการตีราคาที่ดิน</t>
  </si>
  <si>
    <t>งบการเงินเฉพาะกิจการ</t>
  </si>
  <si>
    <t xml:space="preserve"> -  4  -</t>
  </si>
  <si>
    <t xml:space="preserve"> -  5  -</t>
  </si>
  <si>
    <t>ส่วนแบ่งกำไรจากเงินลงทุนในบริษัทร่วมตามวิธีส่วนได้เสีย</t>
  </si>
  <si>
    <t>ขาดทุน(กำไร)จากการจำหน่ายสินทรัพย์</t>
  </si>
  <si>
    <t xml:space="preserve"> -  8  -</t>
  </si>
  <si>
    <t>เงินสดรับจากการขายสินทรัพย์ถาวร</t>
  </si>
  <si>
    <t>เงินเบิกเกินบัญชีและเงินกู้ยืมระยะสั้นจากสถาบันการเงินเพิ่มขึ้น</t>
  </si>
  <si>
    <t>เจ้าหนี้เช่าซื้อและหนี้สินตามสัญญาเช่าการเงินลดลง</t>
  </si>
  <si>
    <t>บริษัทย่อยลงทุนในหุ้นสามัญของบริษัทฯ</t>
  </si>
  <si>
    <t xml:space="preserve"> -  9  -</t>
  </si>
  <si>
    <t>หุ้นกู้</t>
  </si>
  <si>
    <t>จัดสรรแล้ว -</t>
  </si>
  <si>
    <t>องค์ประกอบ</t>
  </si>
  <si>
    <t>ที่เป็นทุน</t>
  </si>
  <si>
    <t>เงินปันผลรับ</t>
  </si>
  <si>
    <t>ค่าเสื่อมราคาและค่าตัดจำหน่าย</t>
  </si>
  <si>
    <t>ส่วนของผู้ถือหุ้นส่วนน้อยลดลงจากการ</t>
  </si>
  <si>
    <t>ตัดจำหน่ายหุ้นกู้แปลงสภาพ</t>
  </si>
  <si>
    <t>ค่าใช้จ่ายในการออกหุ้นกู้แปลงสภาพตัดจำหน่าย</t>
  </si>
  <si>
    <t>กำไรจากการจำหน่ายเงินลงทุน</t>
  </si>
  <si>
    <t>ส่วนเปลี่ยนแปลงของส่วนของผู้ถือหุ้นส่วนน้อยจากการเปลี่ยนแปลงสัดส่วนเงินลงทุน</t>
  </si>
  <si>
    <t>ลูกหนี้อื่นกิจการที่เกี่ยวข้องกัน</t>
  </si>
  <si>
    <t>(31 ธันวาคม 2549 : หุ้นสามัญ 1,181,037,800 หุ้น มูลค่าหุ้นละ 1 บาท)</t>
  </si>
  <si>
    <t>- 7 -</t>
  </si>
  <si>
    <t>สำหรับงวดสามเดือนสิ้นสุดวันที่ 30 กันยายน 2550 และ 2549</t>
  </si>
  <si>
    <t>เงินปันผลรับจากบริษัทย่อยและบริษัทร่วม</t>
  </si>
  <si>
    <t>เงินสดจ่ายซื้อเงินลงทุนในบริษัทย่อยและบริษัทร่วมในระหว่างงวด</t>
  </si>
  <si>
    <t>สินทรัพย์สุทธิจากการซื้อบริษัทย่อย</t>
  </si>
  <si>
    <t>เงินสดจ่ายซื้อเงินลงทุนในบริษัทอื่น</t>
  </si>
  <si>
    <t>เงินสดรับจากการออกหุ้นกู้แปลงสภาพ</t>
  </si>
  <si>
    <t>หุ้นของ</t>
  </si>
  <si>
    <t>ส่วนเกินทุนจาก</t>
  </si>
  <si>
    <t xml:space="preserve">แปลงสภาพ - </t>
  </si>
  <si>
    <t>บริษัทฯที่</t>
  </si>
  <si>
    <t>การเปลี่ยนแปลง</t>
  </si>
  <si>
    <t>ถือโดย</t>
  </si>
  <si>
    <t>ที่ดินและอาคาร</t>
  </si>
  <si>
    <t>แปลงค่างบการเงิน</t>
  </si>
  <si>
    <t>บริษัทย่อย</t>
  </si>
  <si>
    <t xml:space="preserve">   เปลี่ยนแปลงสัดส่วนเงินลงทุน</t>
  </si>
  <si>
    <t>ส่วนของผู้ถือหุ้นส่วนน้อยในกำไรสุทธิสำหรับงวด</t>
  </si>
  <si>
    <t>ยอดคงเหลือ ณ วันที่ 30 กันยายน 2549</t>
  </si>
  <si>
    <t xml:space="preserve">เงินปันผลจ่าย </t>
  </si>
  <si>
    <t>สำหรับงวดเก้าเดือนสิ้นสุดวันที่ 30 กันยายน 2550 และ 2549</t>
  </si>
  <si>
    <t>ยอดคงเหลือ ณ วันที่ 30 กันยายน 2550</t>
  </si>
  <si>
    <t>ยอดคงเหลือ ณ วันที่ 1 มกราคม 2550 - ตามที่รายงานไว้เดิม</t>
  </si>
  <si>
    <t>ผลสะสมจากการเปลี่ยนแปลงนโยบายการบัญชีเกี่ยวกับการบันทึก</t>
  </si>
  <si>
    <t xml:space="preserve">     เงินลงทุนในบริษัทย่อยและบริษัทร่วม</t>
  </si>
  <si>
    <t>ยอดคงเหลือ ณ วันที่ 1 มกราคม 2550 - หลังปรับปรุง</t>
  </si>
  <si>
    <t>การแปลงสภาพหุ้นกู้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</si>
  <si>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</si>
  <si>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</si>
  <si>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ส่วนของผู้ถือหุ้นส่วนน้อย</t>
  </si>
  <si>
    <t>ยอดคงเหลือ ณ วันที่ 1 มกราคม 2549 - ตามที่รายงานไว้เดิม</t>
  </si>
  <si>
    <t>ยอดคงเหลือ ณ วันที่ 1 มกราคม 2549 - หลังปรับปรุง</t>
  </si>
  <si>
    <t>เงินสดรับสุทธิจากการขายเงินลงทุน</t>
  </si>
  <si>
    <t>เงินกู้ยืมจากบุคคลหรือบริษัทที่เกี่ยวข้องกันเพิ่มขึ้น(ลดลง)</t>
  </si>
  <si>
    <t>เงินรับจากเงินกู้ยืมระยะยาว</t>
  </si>
  <si>
    <t>เงินสดจ่ายชำระคืนเงินกู้ยืมระยะยาว</t>
  </si>
  <si>
    <t>เงินให้กู้ยืมและดอกเบี้ยค้างรับแก่กิจการที่เกี่ยวข้องกัน(เพิ่มขึ้น)ลดลง</t>
  </si>
  <si>
    <t xml:space="preserve">หุ้นสามัญ 1,212,028,334 หุ้น มูลค่าหุ้นละ 1 บาท </t>
  </si>
  <si>
    <t>เงินสดสุทธิได้มาจาก(ใช้ไปใน)กิจกรรมจัดหาเงิน</t>
  </si>
  <si>
    <t>กำไรสุทธิสำหรับงวด (ปรับปรุงใหม่)</t>
  </si>
  <si>
    <t>เงินเพิ่มทุนรับจากผู้ถือหุ้นส่วนน้อยของบริษัทย่อย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</si>
</sst>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\ ;\(#,##0\)"/>
    <numFmt numFmtId="197" formatCode="#,##0.00\ ;\(#,##0.00\)"/>
    <numFmt numFmtId="198" formatCode="#,##0_);\ \(#,##0\)"/>
    <numFmt numFmtId="199" formatCode="_(* #,##0.0_);_(* \(#,##0.0\);_(* &quot;-&quot;??_);_(@_)"/>
    <numFmt numFmtId="200" formatCode="_(* #,##0_);_(* \(#,##0\);_(* &quot;-&quot;??_);_(@_)"/>
    <numFmt numFmtId="201" formatCode="#,##0.00;\(#,##0.00\)"/>
    <numFmt numFmtId="202" formatCode="_(* #,##0.000_);_(* \(#,##0.000\);_(* &quot;-&quot;??_);_(@_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;\(#,##0\)"/>
    <numFmt numFmtId="210" formatCode="#,##0.0\ ;\(#,##0.0\)"/>
    <numFmt numFmtId="211" formatCode="#,##0.0;\-#,##0.0"/>
    <numFmt numFmtId="212" formatCode="#,##0;\ \(#,##0\)"/>
    <numFmt numFmtId="213" formatCode="#,##0.0;\(#,##0.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#;\(#,##0\)"/>
    <numFmt numFmtId="218" formatCode="_(* #,##0_);_(* \(#,##0\);_(* &quot; -    &quot;_);_(@_)"/>
  </numFmts>
  <fonts count="10">
    <font>
      <sz val="15"/>
      <name val="Angsana New"/>
      <family val="1"/>
    </font>
    <font>
      <sz val="10"/>
      <name val="Arial"/>
      <family val="0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6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96" fontId="4" fillId="0" borderId="0">
      <alignment/>
      <protection/>
    </xf>
    <xf numFmtId="9" fontId="1" fillId="0" borderId="0" applyFont="0" applyFill="0" applyBorder="0" applyAlignment="0" applyProtection="0"/>
  </cellStyleXfs>
  <cellXfs count="147">
    <xf numFmtId="196" fontId="0" fillId="0" borderId="0" xfId="0" applyAlignment="1">
      <alignment/>
    </xf>
    <xf numFmtId="218" fontId="6" fillId="0" borderId="0" xfId="0" applyNumberFormat="1" applyFont="1" applyFill="1" applyBorder="1" applyAlignment="1">
      <alignment horizontal="right"/>
    </xf>
    <xf numFmtId="196" fontId="9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>
      <alignment horizontal="right"/>
    </xf>
    <xf numFmtId="196" fontId="6" fillId="0" borderId="0" xfId="0" applyFont="1" applyFill="1" applyAlignment="1">
      <alignment vertical="top"/>
    </xf>
    <xf numFmtId="196" fontId="6" fillId="0" borderId="0" xfId="0" applyFont="1" applyAlignment="1">
      <alignment vertical="top"/>
    </xf>
    <xf numFmtId="196" fontId="6" fillId="0" borderId="0" xfId="0" applyFont="1" applyFill="1" applyAlignment="1">
      <alignment horizontal="justify" vertical="top"/>
    </xf>
    <xf numFmtId="196" fontId="6" fillId="0" borderId="0" xfId="0" applyFont="1" applyFill="1" applyAlignment="1">
      <alignment horizontal="center" vertical="top" wrapText="1"/>
    </xf>
    <xf numFmtId="218" fontId="6" fillId="0" borderId="0" xfId="0" applyNumberFormat="1" applyFont="1" applyFill="1" applyBorder="1" applyAlignment="1">
      <alignment horizontal="right" vertical="top"/>
    </xf>
    <xf numFmtId="196" fontId="9" fillId="0" borderId="0" xfId="0" applyFont="1" applyFill="1" applyBorder="1" applyAlignment="1">
      <alignment horizontal="center" vertical="top" wrapText="1"/>
    </xf>
    <xf numFmtId="196" fontId="6" fillId="0" borderId="0" xfId="0" applyFont="1" applyFill="1" applyBorder="1" applyAlignment="1">
      <alignment vertical="top"/>
    </xf>
    <xf numFmtId="196" fontId="6" fillId="0" borderId="0" xfId="0" applyFont="1" applyBorder="1" applyAlignment="1">
      <alignment vertical="top"/>
    </xf>
    <xf numFmtId="37" fontId="6" fillId="0" borderId="0" xfId="0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horizontal="right" vertical="top"/>
    </xf>
    <xf numFmtId="37" fontId="6" fillId="0" borderId="1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 horizontal="center"/>
    </xf>
    <xf numFmtId="218" fontId="6" fillId="0" borderId="3" xfId="0" applyNumberFormat="1" applyFont="1" applyFill="1" applyBorder="1" applyAlignment="1">
      <alignment horizontal="right" vertical="top"/>
    </xf>
    <xf numFmtId="218" fontId="6" fillId="0" borderId="4" xfId="0" applyNumberFormat="1" applyFont="1" applyFill="1" applyBorder="1" applyAlignment="1">
      <alignment horizontal="center" vertical="top"/>
    </xf>
    <xf numFmtId="196" fontId="6" fillId="0" borderId="5" xfId="0" applyFont="1" applyFill="1" applyBorder="1" applyAlignment="1">
      <alignment vertical="top"/>
    </xf>
    <xf numFmtId="218" fontId="6" fillId="0" borderId="1" xfId="0" applyNumberFormat="1" applyFont="1" applyFill="1" applyBorder="1" applyAlignment="1">
      <alignment horizontal="right" vertical="top"/>
    </xf>
    <xf numFmtId="196" fontId="6" fillId="2" borderId="6" xfId="0" applyFont="1" applyFill="1" applyBorder="1" applyAlignment="1">
      <alignment horizontal="right" vertical="top"/>
    </xf>
    <xf numFmtId="196" fontId="6" fillId="2" borderId="0" xfId="0" applyFont="1" applyFill="1" applyAlignment="1">
      <alignment horizontal="center" vertical="top"/>
    </xf>
    <xf numFmtId="196" fontId="6" fillId="2" borderId="6" xfId="0" applyFont="1" applyFill="1" applyBorder="1" applyAlignment="1">
      <alignment vertical="top"/>
    </xf>
    <xf numFmtId="196" fontId="6" fillId="2" borderId="0" xfId="0" applyFont="1" applyFill="1" applyBorder="1" applyAlignment="1">
      <alignment vertical="top"/>
    </xf>
    <xf numFmtId="196" fontId="6" fillId="2" borderId="0" xfId="0" applyFont="1" applyFill="1" applyAlignment="1">
      <alignment vertical="top"/>
    </xf>
    <xf numFmtId="196" fontId="6" fillId="2" borderId="7" xfId="0" applyFont="1" applyFill="1" applyBorder="1" applyAlignment="1">
      <alignment vertical="top"/>
    </xf>
    <xf numFmtId="200" fontId="6" fillId="2" borderId="1" xfId="15" applyNumberFormat="1" applyFont="1" applyFill="1" applyBorder="1" applyAlignment="1" quotePrefix="1">
      <alignment horizontal="right" vertical="top"/>
    </xf>
    <xf numFmtId="196" fontId="6" fillId="2" borderId="2" xfId="0" applyFont="1" applyFill="1" applyBorder="1" applyAlignment="1">
      <alignment vertical="top"/>
    </xf>
    <xf numFmtId="197" fontId="6" fillId="2" borderId="8" xfId="0" applyNumberFormat="1" applyFont="1" applyFill="1" applyBorder="1" applyAlignment="1">
      <alignment vertical="top"/>
    </xf>
    <xf numFmtId="197" fontId="6" fillId="2" borderId="0" xfId="0" applyNumberFormat="1" applyFont="1" applyFill="1" applyBorder="1" applyAlignment="1">
      <alignment vertical="top"/>
    </xf>
    <xf numFmtId="218" fontId="6" fillId="0" borderId="8" xfId="0" applyNumberFormat="1" applyFont="1" applyFill="1" applyBorder="1" applyAlignment="1">
      <alignment horizontal="right" vertical="top"/>
    </xf>
    <xf numFmtId="218" fontId="6" fillId="0" borderId="4" xfId="0" applyNumberFormat="1" applyFont="1" applyFill="1" applyBorder="1" applyAlignment="1">
      <alignment horizontal="right" vertical="top"/>
    </xf>
    <xf numFmtId="200" fontId="6" fillId="2" borderId="0" xfId="0" applyNumberFormat="1" applyFont="1" applyFill="1" applyAlignment="1">
      <alignment vertical="top"/>
    </xf>
    <xf numFmtId="200" fontId="6" fillId="2" borderId="0" xfId="0" applyNumberFormat="1" applyFont="1" applyFill="1" applyAlignment="1">
      <alignment horizontal="center" vertical="top"/>
    </xf>
    <xf numFmtId="200" fontId="6" fillId="2" borderId="0" xfId="0" applyNumberFormat="1" applyFont="1" applyFill="1" applyAlignment="1">
      <alignment horizontal="right" vertical="top"/>
    </xf>
    <xf numFmtId="200" fontId="6" fillId="2" borderId="1" xfId="0" applyNumberFormat="1" applyFont="1" applyFill="1" applyBorder="1" applyAlignment="1">
      <alignment horizontal="center" vertical="top"/>
    </xf>
    <xf numFmtId="196" fontId="6" fillId="0" borderId="0" xfId="0" applyFont="1" applyFill="1" applyAlignment="1">
      <alignment horizontal="center" vertical="top"/>
    </xf>
    <xf numFmtId="196" fontId="6" fillId="2" borderId="0" xfId="0" applyFont="1" applyFill="1" applyBorder="1" applyAlignment="1">
      <alignment horizontal="right" vertical="top"/>
    </xf>
    <xf numFmtId="200" fontId="6" fillId="2" borderId="1" xfId="0" applyNumberFormat="1" applyFont="1" applyFill="1" applyBorder="1" applyAlignment="1">
      <alignment horizontal="right" vertical="top"/>
    </xf>
    <xf numFmtId="196" fontId="6" fillId="0" borderId="6" xfId="0" applyFont="1" applyFill="1" applyBorder="1" applyAlignment="1">
      <alignment vertical="top"/>
    </xf>
    <xf numFmtId="196" fontId="6" fillId="2" borderId="1" xfId="0" applyFont="1" applyFill="1" applyBorder="1" applyAlignment="1">
      <alignment horizontal="right" vertical="top"/>
    </xf>
    <xf numFmtId="196" fontId="6" fillId="0" borderId="2" xfId="0" applyFont="1" applyFill="1" applyBorder="1" applyAlignment="1">
      <alignment vertical="top"/>
    </xf>
    <xf numFmtId="196" fontId="6" fillId="2" borderId="0" xfId="0" applyFont="1" applyFill="1" applyAlignment="1">
      <alignment horizontal="right" vertical="top"/>
    </xf>
    <xf numFmtId="196" fontId="7" fillId="2" borderId="0" xfId="0" applyFont="1" applyFill="1" applyAlignment="1">
      <alignment vertical="top"/>
    </xf>
    <xf numFmtId="196" fontId="6" fillId="2" borderId="0" xfId="24" applyFont="1" applyFill="1" applyAlignment="1">
      <alignment vertical="top"/>
      <protection/>
    </xf>
    <xf numFmtId="0" fontId="6" fillId="0" borderId="0" xfId="23" applyFont="1" applyAlignment="1">
      <alignment horizontal="right" vertical="top"/>
      <protection/>
    </xf>
    <xf numFmtId="196" fontId="6" fillId="2" borderId="0" xfId="24" applyFont="1" applyFill="1" applyAlignment="1">
      <alignment horizontal="center" vertical="top"/>
      <protection/>
    </xf>
    <xf numFmtId="196" fontId="6" fillId="2" borderId="0" xfId="24" applyFont="1" applyFill="1" applyBorder="1" applyAlignment="1">
      <alignment vertical="top"/>
      <protection/>
    </xf>
    <xf numFmtId="196" fontId="6" fillId="2" borderId="0" xfId="24" applyFont="1" applyFill="1" applyBorder="1" applyAlignment="1">
      <alignment horizontal="center" vertical="top"/>
      <protection/>
    </xf>
    <xf numFmtId="0" fontId="6" fillId="0" borderId="0" xfId="23" applyFont="1" applyBorder="1" applyAlignment="1">
      <alignment horizontal="right" vertical="top"/>
      <protection/>
    </xf>
    <xf numFmtId="196" fontId="6" fillId="2" borderId="1" xfId="24" applyFont="1" applyFill="1" applyBorder="1" applyAlignment="1">
      <alignment horizontal="centerContinuous" vertical="top"/>
      <protection/>
    </xf>
    <xf numFmtId="196" fontId="6" fillId="2" borderId="1" xfId="24" applyFont="1" applyFill="1" applyBorder="1" applyAlignment="1">
      <alignment horizontal="center" vertical="top"/>
      <protection/>
    </xf>
    <xf numFmtId="196" fontId="8" fillId="0" borderId="0" xfId="0" applyFont="1" applyAlignment="1">
      <alignment horizontal="center" vertical="top"/>
    </xf>
    <xf numFmtId="196" fontId="7" fillId="0" borderId="0" xfId="0" applyFont="1" applyFill="1" applyAlignment="1">
      <alignment vertical="top"/>
    </xf>
    <xf numFmtId="218" fontId="6" fillId="0" borderId="0" xfId="0" applyNumberFormat="1" applyFont="1" applyFill="1" applyBorder="1" applyAlignment="1">
      <alignment horizontal="center" vertical="top"/>
    </xf>
    <xf numFmtId="196" fontId="6" fillId="0" borderId="0" xfId="0" applyFont="1" applyFill="1" applyAlignment="1">
      <alignment horizontal="right" vertical="top"/>
    </xf>
    <xf numFmtId="196" fontId="6" fillId="0" borderId="0" xfId="0" applyFont="1" applyFill="1" applyBorder="1" applyAlignment="1">
      <alignment horizontal="right" vertical="top"/>
    </xf>
    <xf numFmtId="218" fontId="6" fillId="0" borderId="0" xfId="0" applyNumberFormat="1" applyFont="1" applyFill="1" applyBorder="1" applyAlignment="1">
      <alignment vertical="top"/>
    </xf>
    <xf numFmtId="196" fontId="9" fillId="0" borderId="0" xfId="0" applyFont="1" applyFill="1" applyAlignment="1">
      <alignment horizontal="center" vertical="top"/>
    </xf>
    <xf numFmtId="43" fontId="6" fillId="0" borderId="0" xfId="15" applyFont="1" applyFill="1" applyBorder="1" applyAlignment="1">
      <alignment horizontal="right" vertical="top"/>
    </xf>
    <xf numFmtId="200" fontId="6" fillId="0" borderId="0" xfId="15" applyNumberFormat="1" applyFont="1" applyFill="1" applyBorder="1" applyAlignment="1">
      <alignment vertical="top"/>
    </xf>
    <xf numFmtId="218" fontId="6" fillId="0" borderId="2" xfId="0" applyNumberFormat="1" applyFont="1" applyFill="1" applyBorder="1" applyAlignment="1">
      <alignment horizontal="right" vertical="top"/>
    </xf>
    <xf numFmtId="200" fontId="6" fillId="0" borderId="0" xfId="15" applyNumberFormat="1" applyFont="1" applyFill="1" applyBorder="1" applyAlignment="1">
      <alignment horizontal="center" vertical="top"/>
    </xf>
    <xf numFmtId="37" fontId="6" fillId="2" borderId="0" xfId="24" applyNumberFormat="1" applyFont="1" applyFill="1" applyAlignment="1">
      <alignment vertical="top"/>
      <protection/>
    </xf>
    <xf numFmtId="43" fontId="6" fillId="0" borderId="0" xfId="15" applyFont="1" applyFill="1" applyBorder="1" applyAlignment="1">
      <alignment vertical="top"/>
    </xf>
    <xf numFmtId="196" fontId="7" fillId="0" borderId="0" xfId="0" applyFont="1" applyFill="1" applyAlignment="1">
      <alignment/>
    </xf>
    <xf numFmtId="196" fontId="6" fillId="0" borderId="0" xfId="0" applyFont="1" applyFill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43" fontId="6" fillId="0" borderId="0" xfId="15" applyFont="1" applyFill="1" applyBorder="1" applyAlignment="1">
      <alignment/>
    </xf>
    <xf numFmtId="196" fontId="6" fillId="0" borderId="0" xfId="0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 horizontal="right"/>
    </xf>
    <xf numFmtId="218" fontId="6" fillId="0" borderId="0" xfId="23" applyNumberFormat="1" applyFont="1" applyBorder="1" applyAlignment="1">
      <alignment horizontal="right" vertical="top"/>
      <protection/>
    </xf>
    <xf numFmtId="200" fontId="6" fillId="2" borderId="0" xfId="0" applyNumberFormat="1" applyFont="1" applyFill="1" applyBorder="1" applyAlignment="1">
      <alignment horizontal="center" vertical="top"/>
    </xf>
    <xf numFmtId="37" fontId="6" fillId="0" borderId="0" xfId="0" applyNumberFormat="1" applyFont="1" applyFill="1" applyBorder="1" applyAlignment="1">
      <alignment/>
    </xf>
    <xf numFmtId="196" fontId="6" fillId="0" borderId="0" xfId="0" applyFont="1" applyAlignment="1">
      <alignment horizontal="center" vertical="top"/>
    </xf>
    <xf numFmtId="196" fontId="6" fillId="0" borderId="0" xfId="0" applyFont="1" applyAlignment="1">
      <alignment horizontal="left" vertical="top"/>
    </xf>
    <xf numFmtId="196" fontId="6" fillId="0" borderId="0" xfId="0" applyFont="1" applyAlignment="1">
      <alignment horizontal="right" vertical="top"/>
    </xf>
    <xf numFmtId="196" fontId="7" fillId="0" borderId="0" xfId="0" applyFont="1" applyAlignment="1">
      <alignment vertical="top"/>
    </xf>
    <xf numFmtId="196" fontId="6" fillId="0" borderId="1" xfId="0" applyFont="1" applyBorder="1" applyAlignment="1">
      <alignment horizontal="center" vertical="top"/>
    </xf>
    <xf numFmtId="196" fontId="6" fillId="0" borderId="1" xfId="0" applyFont="1" applyFill="1" applyBorder="1" applyAlignment="1">
      <alignment horizontal="center" vertical="top"/>
    </xf>
    <xf numFmtId="196" fontId="6" fillId="0" borderId="0" xfId="0" applyFont="1" applyBorder="1" applyAlignment="1">
      <alignment horizontal="center" vertical="top"/>
    </xf>
    <xf numFmtId="196" fontId="6" fillId="0" borderId="0" xfId="0" applyFont="1" applyFill="1" applyBorder="1" applyAlignment="1">
      <alignment horizontal="center" vertical="top"/>
    </xf>
    <xf numFmtId="16" fontId="6" fillId="0" borderId="1" xfId="0" applyNumberFormat="1" applyFont="1" applyBorder="1" applyAlignment="1">
      <alignment horizontal="center" vertical="top"/>
    </xf>
    <xf numFmtId="196" fontId="8" fillId="0" borderId="0" xfId="0" applyFont="1" applyAlignment="1">
      <alignment horizontal="right" vertical="top"/>
    </xf>
    <xf numFmtId="196" fontId="6" fillId="0" borderId="0" xfId="0" applyFont="1" applyFill="1" applyAlignment="1">
      <alignment horizontal="justify" vertical="top" wrapText="1"/>
    </xf>
    <xf numFmtId="196" fontId="9" fillId="0" borderId="0" xfId="0" applyFont="1" applyFill="1" applyAlignment="1">
      <alignment horizontal="center" vertical="top" wrapText="1"/>
    </xf>
    <xf numFmtId="37" fontId="6" fillId="0" borderId="3" xfId="0" applyNumberFormat="1" applyFont="1" applyFill="1" applyBorder="1" applyAlignment="1">
      <alignment horizontal="right" vertical="top"/>
    </xf>
    <xf numFmtId="37" fontId="6" fillId="0" borderId="5" xfId="0" applyNumberFormat="1" applyFont="1" applyFill="1" applyBorder="1" applyAlignment="1">
      <alignment horizontal="right" vertical="top"/>
    </xf>
    <xf numFmtId="37" fontId="6" fillId="0" borderId="0" xfId="0" applyNumberFormat="1" applyFont="1" applyFill="1" applyBorder="1" applyAlignment="1">
      <alignment horizontal="center" vertical="top"/>
    </xf>
    <xf numFmtId="37" fontId="6" fillId="0" borderId="1" xfId="0" applyNumberFormat="1" applyFont="1" applyFill="1" applyBorder="1" applyAlignment="1">
      <alignment horizontal="right" vertical="top"/>
    </xf>
    <xf numFmtId="196" fontId="9" fillId="0" borderId="0" xfId="0" applyFont="1" applyAlignment="1">
      <alignment horizontal="center" vertical="top"/>
    </xf>
    <xf numFmtId="37" fontId="6" fillId="2" borderId="6" xfId="0" applyNumberFormat="1" applyFont="1" applyFill="1" applyBorder="1" applyAlignment="1">
      <alignment vertical="top"/>
    </xf>
    <xf numFmtId="37" fontId="6" fillId="0" borderId="0" xfId="0" applyNumberFormat="1" applyFont="1" applyAlignment="1">
      <alignment vertical="top"/>
    </xf>
    <xf numFmtId="37" fontId="6" fillId="2" borderId="0" xfId="0" applyNumberFormat="1" applyFont="1" applyFill="1" applyAlignment="1">
      <alignment horizontal="center" vertical="top"/>
    </xf>
    <xf numFmtId="37" fontId="6" fillId="0" borderId="0" xfId="0" applyNumberFormat="1" applyFont="1" applyFill="1" applyAlignment="1">
      <alignment vertical="top"/>
    </xf>
    <xf numFmtId="37" fontId="6" fillId="2" borderId="0" xfId="0" applyNumberFormat="1" applyFont="1" applyFill="1" applyAlignment="1">
      <alignment horizontal="right" vertical="top"/>
    </xf>
    <xf numFmtId="37" fontId="6" fillId="0" borderId="0" xfId="0" applyNumberFormat="1" applyFont="1" applyFill="1" applyAlignment="1">
      <alignment horizontal="right" vertical="top"/>
    </xf>
    <xf numFmtId="37" fontId="6" fillId="2" borderId="7" xfId="0" applyNumberFormat="1" applyFont="1" applyFill="1" applyBorder="1" applyAlignment="1">
      <alignment vertical="top"/>
    </xf>
    <xf numFmtId="37" fontId="6" fillId="0" borderId="0" xfId="0" applyNumberFormat="1" applyFont="1" applyBorder="1" applyAlignment="1">
      <alignment vertical="top"/>
    </xf>
    <xf numFmtId="37" fontId="6" fillId="2" borderId="2" xfId="0" applyNumberFormat="1" applyFont="1" applyFill="1" applyBorder="1" applyAlignment="1">
      <alignment vertical="top"/>
    </xf>
    <xf numFmtId="37" fontId="6" fillId="0" borderId="2" xfId="0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top"/>
    </xf>
    <xf numFmtId="37" fontId="6" fillId="0" borderId="6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horizontal="center" vertical="top"/>
    </xf>
    <xf numFmtId="37" fontId="6" fillId="0" borderId="0" xfId="0" applyNumberFormat="1" applyFont="1" applyFill="1" applyBorder="1" applyAlignment="1">
      <alignment vertical="top"/>
    </xf>
    <xf numFmtId="37" fontId="6" fillId="0" borderId="8" xfId="0" applyNumberFormat="1" applyFont="1" applyFill="1" applyBorder="1" applyAlignment="1">
      <alignment horizontal="right" vertical="top"/>
    </xf>
    <xf numFmtId="43" fontId="6" fillId="0" borderId="0" xfId="15" applyFont="1" applyFill="1" applyBorder="1" applyAlignment="1">
      <alignment horizontal="center" vertical="top"/>
    </xf>
    <xf numFmtId="37" fontId="6" fillId="0" borderId="1" xfId="0" applyNumberFormat="1" applyFont="1" applyFill="1" applyBorder="1" applyAlignment="1">
      <alignment vertical="top"/>
    </xf>
    <xf numFmtId="37" fontId="6" fillId="0" borderId="0" xfId="0" applyNumberFormat="1" applyFont="1" applyAlignment="1">
      <alignment horizontal="right" vertical="top"/>
    </xf>
    <xf numFmtId="37" fontId="6" fillId="0" borderId="1" xfId="0" applyNumberFormat="1" applyFont="1" applyFill="1" applyBorder="1" applyAlignment="1">
      <alignment horizontal="center" vertical="top"/>
    </xf>
    <xf numFmtId="37" fontId="6" fillId="0" borderId="6" xfId="0" applyNumberFormat="1" applyFont="1" applyBorder="1" applyAlignment="1">
      <alignment vertical="top"/>
    </xf>
    <xf numFmtId="196" fontId="6" fillId="0" borderId="2" xfId="0" applyFont="1" applyBorder="1" applyAlignment="1">
      <alignment vertical="top"/>
    </xf>
    <xf numFmtId="38" fontId="6" fillId="0" borderId="0" xfId="0" applyNumberFormat="1" applyFont="1" applyFill="1" applyAlignment="1">
      <alignment vertical="top"/>
    </xf>
    <xf numFmtId="38" fontId="6" fillId="0" borderId="9" xfId="0" applyNumberFormat="1" applyFont="1" applyFill="1" applyBorder="1" applyAlignment="1">
      <alignment vertical="top"/>
    </xf>
    <xf numFmtId="37" fontId="6" fillId="0" borderId="0" xfId="0" applyNumberFormat="1" applyFont="1" applyAlignment="1" quotePrefix="1">
      <alignment horizontal="center" vertical="top"/>
    </xf>
    <xf numFmtId="37" fontId="6" fillId="0" borderId="0" xfId="0" applyNumberFormat="1" applyFont="1" applyFill="1" applyAlignment="1" quotePrefix="1">
      <alignment horizontal="right" vertical="top"/>
    </xf>
    <xf numFmtId="37" fontId="6" fillId="0" borderId="0" xfId="0" applyNumberFormat="1" applyFont="1" applyAlignment="1">
      <alignment horizontal="centerContinuous" vertical="top"/>
    </xf>
    <xf numFmtId="196" fontId="6" fillId="0" borderId="0" xfId="0" applyFont="1" applyAlignment="1">
      <alignment horizontal="centerContinuous" vertical="top"/>
    </xf>
    <xf numFmtId="37" fontId="6" fillId="0" borderId="0" xfId="0" applyNumberFormat="1" applyFont="1" applyFill="1" applyAlignment="1">
      <alignment horizontal="centerContinuous" vertical="top"/>
    </xf>
    <xf numFmtId="16" fontId="6" fillId="0" borderId="1" xfId="0" applyNumberFormat="1" applyFont="1" applyBorder="1" applyAlignment="1" quotePrefix="1">
      <alignment horizontal="center" vertical="top"/>
    </xf>
    <xf numFmtId="16" fontId="6" fillId="0" borderId="0" xfId="0" applyNumberFormat="1" applyFont="1" applyBorder="1" applyAlignment="1">
      <alignment horizontal="center" vertical="top"/>
    </xf>
    <xf numFmtId="196" fontId="7" fillId="0" borderId="0" xfId="0" applyFont="1" applyFill="1" applyAlignment="1">
      <alignment horizontal="justify" vertical="top" wrapText="1"/>
    </xf>
    <xf numFmtId="218" fontId="6" fillId="0" borderId="5" xfId="0" applyNumberFormat="1" applyFont="1" applyFill="1" applyBorder="1" applyAlignment="1">
      <alignment horizontal="right" vertical="top"/>
    </xf>
    <xf numFmtId="196" fontId="6" fillId="2" borderId="0" xfId="0" applyFont="1" applyFill="1" applyBorder="1" applyAlignment="1">
      <alignment horizontal="center" vertical="top"/>
    </xf>
    <xf numFmtId="16" fontId="6" fillId="0" borderId="0" xfId="0" applyNumberFormat="1" applyFont="1" applyBorder="1" applyAlignment="1" quotePrefix="1">
      <alignment horizontal="center" vertical="top"/>
    </xf>
    <xf numFmtId="218" fontId="6" fillId="0" borderId="3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Alignment="1">
      <alignment horizontal="center" vertical="top"/>
    </xf>
    <xf numFmtId="43" fontId="6" fillId="2" borderId="0" xfId="15" applyFont="1" applyFill="1" applyAlignment="1">
      <alignment vertical="top"/>
    </xf>
    <xf numFmtId="196" fontId="6" fillId="2" borderId="0" xfId="0" applyFont="1" applyFill="1" applyBorder="1" applyAlignment="1">
      <alignment horizontal="left" vertical="top"/>
    </xf>
    <xf numFmtId="196" fontId="6" fillId="0" borderId="0" xfId="0" applyFont="1" applyFill="1" applyBorder="1" applyAlignment="1">
      <alignment horizontal="left" vertical="top"/>
    </xf>
    <xf numFmtId="39" fontId="6" fillId="2" borderId="8" xfId="0" applyNumberFormat="1" applyFont="1" applyFill="1" applyBorder="1" applyAlignment="1">
      <alignment vertical="top"/>
    </xf>
    <xf numFmtId="39" fontId="6" fillId="2" borderId="0" xfId="0" applyNumberFormat="1" applyFont="1" applyFill="1" applyBorder="1" applyAlignment="1">
      <alignment vertical="top"/>
    </xf>
    <xf numFmtId="218" fontId="6" fillId="0" borderId="2" xfId="0" applyNumberFormat="1" applyFont="1" applyFill="1" applyBorder="1" applyAlignment="1">
      <alignment horizontal="center" vertical="top"/>
    </xf>
    <xf numFmtId="196" fontId="6" fillId="0" borderId="0" xfId="0" applyFont="1" applyFill="1" applyAlignment="1">
      <alignment horizontal="center"/>
    </xf>
    <xf numFmtId="196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196" fontId="6" fillId="2" borderId="1" xfId="24" applyFont="1" applyFill="1" applyBorder="1" applyAlignment="1">
      <alignment horizontal="center" vertical="top"/>
      <protection/>
    </xf>
    <xf numFmtId="196" fontId="6" fillId="2" borderId="6" xfId="24" applyFont="1" applyFill="1" applyBorder="1" applyAlignment="1">
      <alignment horizontal="center" vertical="top"/>
      <protection/>
    </xf>
    <xf numFmtId="196" fontId="6" fillId="2" borderId="0" xfId="24" applyFont="1" applyFill="1" applyAlignment="1" quotePrefix="1">
      <alignment horizontal="center" vertical="top"/>
      <protection/>
    </xf>
    <xf numFmtId="196" fontId="6" fillId="2" borderId="0" xfId="24" applyFont="1" applyFill="1" applyAlignment="1">
      <alignment horizontal="center" vertical="top"/>
      <protection/>
    </xf>
  </cellXfs>
  <cellStyles count="12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Followed Hyperlink" xfId="20"/>
    <cellStyle name="Hyperlink" xfId="21"/>
    <cellStyle name="Normal 3" xfId="22"/>
    <cellStyle name="Normal_CE-Thai" xfId="23"/>
    <cellStyle name="Normal_conso-Samitivej03-Accounts-A3112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showGridLines="0" tabSelected="1" zoomScaleSheetLayoutView="100" workbookViewId="0" topLeftCell="A1">
      <selection activeCell="A1" sqref="A1:M1"/>
    </sheetView>
  </sheetViews>
  <sheetFormatPr defaultColWidth="9.140625" defaultRowHeight="21.75"/>
  <cols>
    <col min="1" max="3" width="2.7109375" style="7" customWidth="1"/>
    <col min="4" max="4" width="52.28125" style="7" customWidth="1"/>
    <col min="5" max="5" width="8.140625" style="80" customWidth="1"/>
    <col min="6" max="6" width="1.7109375" style="80" customWidth="1"/>
    <col min="7" max="7" width="13.140625" style="80" customWidth="1"/>
    <col min="8" max="8" width="1.7109375" style="7" customWidth="1"/>
    <col min="9" max="9" width="13.140625" style="80" customWidth="1"/>
    <col min="10" max="10" width="1.7109375" style="7" customWidth="1"/>
    <col min="11" max="11" width="13.140625" style="7" customWidth="1"/>
    <col min="12" max="12" width="1.7109375" style="7" customWidth="1"/>
    <col min="13" max="13" width="13.140625" style="7" customWidth="1"/>
    <col min="14" max="14" width="1.1484375" style="7" customWidth="1"/>
    <col min="15" max="16384" width="9.140625" style="7" customWidth="1"/>
  </cols>
  <sheetData>
    <row r="1" spans="1:13" ht="18.75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8.7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8.75">
      <c r="A3" s="81"/>
      <c r="B3" s="81"/>
      <c r="C3" s="81"/>
      <c r="D3" s="81"/>
      <c r="H3" s="81"/>
      <c r="I3" s="81"/>
      <c r="J3" s="81"/>
      <c r="K3" s="81"/>
      <c r="L3" s="81"/>
      <c r="M3" s="82" t="s">
        <v>151</v>
      </c>
    </row>
    <row r="4" spans="7:13" s="83" customFormat="1" ht="18.75">
      <c r="G4" s="84"/>
      <c r="H4" s="84" t="s">
        <v>46</v>
      </c>
      <c r="I4" s="85"/>
      <c r="J4" s="7"/>
      <c r="K4" s="84"/>
      <c r="L4" s="84" t="s">
        <v>172</v>
      </c>
      <c r="M4" s="85"/>
    </row>
    <row r="5" spans="5:13" ht="18.75">
      <c r="E5" s="7"/>
      <c r="F5" s="7"/>
      <c r="G5" s="86" t="s">
        <v>152</v>
      </c>
      <c r="H5" s="86"/>
      <c r="I5" s="87" t="s">
        <v>152</v>
      </c>
      <c r="K5" s="86" t="s">
        <v>152</v>
      </c>
      <c r="L5" s="86"/>
      <c r="M5" s="87" t="s">
        <v>152</v>
      </c>
    </row>
    <row r="6" spans="5:13" ht="18.75">
      <c r="E6" s="55" t="s">
        <v>34</v>
      </c>
      <c r="F6" s="7"/>
      <c r="G6" s="88" t="str">
        <f>"30 กันยายน 2550"</f>
        <v>30 กันยายน 2550</v>
      </c>
      <c r="H6" s="86"/>
      <c r="I6" s="85" t="str">
        <f>"31 ธันวาคม 2549"</f>
        <v>31 ธันวาคม 2549</v>
      </c>
      <c r="K6" s="88" t="str">
        <f>"30 กันยายน 2550"</f>
        <v>30 กันยายน 2550</v>
      </c>
      <c r="L6" s="86"/>
      <c r="M6" s="85" t="str">
        <f>"31 ธันวาคม 2549"</f>
        <v>31 ธันวาคม 2549</v>
      </c>
    </row>
    <row r="7" spans="5:13" ht="18.75">
      <c r="E7" s="55"/>
      <c r="F7" s="89"/>
      <c r="G7" s="86" t="s">
        <v>153</v>
      </c>
      <c r="H7" s="82"/>
      <c r="I7" s="87" t="s">
        <v>154</v>
      </c>
      <c r="J7" s="89"/>
      <c r="K7" s="86" t="s">
        <v>153</v>
      </c>
      <c r="L7" s="82"/>
      <c r="M7" s="87" t="s">
        <v>154</v>
      </c>
    </row>
    <row r="8" spans="5:13" ht="18.75">
      <c r="E8" s="55"/>
      <c r="F8" s="89"/>
      <c r="G8" s="86" t="s">
        <v>155</v>
      </c>
      <c r="H8" s="82"/>
      <c r="I8" s="87" t="s">
        <v>167</v>
      </c>
      <c r="J8" s="89"/>
      <c r="K8" s="86" t="s">
        <v>155</v>
      </c>
      <c r="L8" s="82"/>
      <c r="M8" s="87" t="s">
        <v>167</v>
      </c>
    </row>
    <row r="9" spans="4:13" ht="18.75">
      <c r="D9" s="81" t="s">
        <v>1</v>
      </c>
      <c r="E9" s="86"/>
      <c r="F9" s="86"/>
      <c r="G9" s="86"/>
      <c r="I9" s="86"/>
      <c r="J9" s="86"/>
      <c r="K9" s="86"/>
      <c r="L9" s="80"/>
      <c r="M9" s="86"/>
    </row>
    <row r="10" ht="18.75">
      <c r="A10" s="7" t="s">
        <v>2</v>
      </c>
    </row>
    <row r="11" spans="2:13" s="6" customFormat="1" ht="18.75">
      <c r="B11" s="7" t="s">
        <v>59</v>
      </c>
      <c r="C11" s="7"/>
      <c r="D11" s="90"/>
      <c r="E11" s="91"/>
      <c r="F11" s="9"/>
      <c r="G11" s="16">
        <v>1199275</v>
      </c>
      <c r="H11" s="16"/>
      <c r="I11" s="16">
        <v>1101049</v>
      </c>
      <c r="J11" s="16"/>
      <c r="K11" s="16">
        <v>104868</v>
      </c>
      <c r="L11" s="10"/>
      <c r="M11" s="16">
        <v>60450</v>
      </c>
    </row>
    <row r="12" spans="2:13" s="6" customFormat="1" ht="18.75">
      <c r="B12" s="7" t="s">
        <v>22</v>
      </c>
      <c r="C12" s="7"/>
      <c r="D12" s="90"/>
      <c r="E12" s="91"/>
      <c r="F12" s="9"/>
      <c r="G12" s="16">
        <v>32988</v>
      </c>
      <c r="H12" s="16"/>
      <c r="I12" s="16">
        <v>94509</v>
      </c>
      <c r="J12" s="16"/>
      <c r="K12" s="16">
        <v>8</v>
      </c>
      <c r="L12" s="10"/>
      <c r="M12" s="16">
        <v>8</v>
      </c>
    </row>
    <row r="13" spans="2:13" s="6" customFormat="1" ht="18.75">
      <c r="B13" s="7" t="s">
        <v>90</v>
      </c>
      <c r="C13" s="7"/>
      <c r="D13" s="90"/>
      <c r="E13" s="91">
        <v>4</v>
      </c>
      <c r="F13" s="9"/>
      <c r="G13" s="16"/>
      <c r="H13" s="16"/>
      <c r="I13" s="16"/>
      <c r="J13" s="16"/>
      <c r="K13" s="16"/>
      <c r="L13" s="10"/>
      <c r="M13" s="16"/>
    </row>
    <row r="14" spans="2:13" s="6" customFormat="1" ht="18.75">
      <c r="B14" s="7"/>
      <c r="C14" s="7" t="s">
        <v>91</v>
      </c>
      <c r="D14" s="90"/>
      <c r="E14" s="91">
        <v>5</v>
      </c>
      <c r="F14" s="9"/>
      <c r="G14" s="92">
        <v>4800</v>
      </c>
      <c r="H14" s="16"/>
      <c r="I14" s="92">
        <v>2533</v>
      </c>
      <c r="J14" s="16"/>
      <c r="K14" s="92">
        <v>6637</v>
      </c>
      <c r="L14" s="10"/>
      <c r="M14" s="92">
        <v>4531</v>
      </c>
    </row>
    <row r="15" spans="2:13" s="6" customFormat="1" ht="18.75">
      <c r="B15" s="7"/>
      <c r="C15" s="7" t="s">
        <v>146</v>
      </c>
      <c r="D15" s="90"/>
      <c r="E15" s="61"/>
      <c r="F15" s="9"/>
      <c r="G15" s="93">
        <v>1192420</v>
      </c>
      <c r="H15" s="16"/>
      <c r="I15" s="93">
        <v>1057928</v>
      </c>
      <c r="J15" s="16"/>
      <c r="K15" s="93">
        <v>569123</v>
      </c>
      <c r="L15" s="10"/>
      <c r="M15" s="93">
        <v>471898</v>
      </c>
    </row>
    <row r="16" spans="2:13" s="6" customFormat="1" ht="18.75">
      <c r="B16" s="7" t="s">
        <v>92</v>
      </c>
      <c r="C16" s="7"/>
      <c r="D16" s="90"/>
      <c r="E16" s="91"/>
      <c r="F16" s="9"/>
      <c r="G16" s="16">
        <f>SUM(G14:G15)</f>
        <v>1197220</v>
      </c>
      <c r="H16" s="16"/>
      <c r="I16" s="16">
        <f>SUM(I14:I15)</f>
        <v>1060461</v>
      </c>
      <c r="J16" s="16"/>
      <c r="K16" s="16">
        <f>SUM(K14:K15)</f>
        <v>575760</v>
      </c>
      <c r="L16" s="10"/>
      <c r="M16" s="16">
        <f>SUM(M14:M15)</f>
        <v>476429</v>
      </c>
    </row>
    <row r="17" spans="2:13" s="6" customFormat="1" ht="18.75">
      <c r="B17" s="7" t="s">
        <v>93</v>
      </c>
      <c r="C17" s="7"/>
      <c r="D17" s="90"/>
      <c r="E17" s="91">
        <v>5</v>
      </c>
      <c r="F17" s="9"/>
      <c r="G17" s="16">
        <v>166532</v>
      </c>
      <c r="H17" s="16"/>
      <c r="I17" s="65">
        <v>166029</v>
      </c>
      <c r="J17" s="16"/>
      <c r="K17" s="16">
        <v>118652</v>
      </c>
      <c r="L17" s="10"/>
      <c r="M17" s="16">
        <v>58348</v>
      </c>
    </row>
    <row r="18" spans="2:13" s="6" customFormat="1" ht="18.75">
      <c r="B18" s="7" t="s">
        <v>127</v>
      </c>
      <c r="C18" s="7"/>
      <c r="D18" s="90"/>
      <c r="E18" s="91">
        <v>5</v>
      </c>
      <c r="F18" s="9"/>
      <c r="G18" s="94" t="s">
        <v>85</v>
      </c>
      <c r="H18" s="16"/>
      <c r="I18" s="94" t="s">
        <v>85</v>
      </c>
      <c r="J18" s="16"/>
      <c r="K18" s="16">
        <v>120000</v>
      </c>
      <c r="L18" s="10"/>
      <c r="M18" s="16">
        <v>35000</v>
      </c>
    </row>
    <row r="19" spans="2:13" s="6" customFormat="1" ht="18.75">
      <c r="B19" s="7" t="s">
        <v>149</v>
      </c>
      <c r="C19" s="7"/>
      <c r="D19" s="90"/>
      <c r="E19" s="91">
        <v>5</v>
      </c>
      <c r="F19" s="9"/>
      <c r="G19" s="94" t="s">
        <v>85</v>
      </c>
      <c r="H19" s="16"/>
      <c r="I19" s="94" t="s">
        <v>85</v>
      </c>
      <c r="J19" s="16"/>
      <c r="K19" s="94" t="s">
        <v>85</v>
      </c>
      <c r="L19" s="10"/>
      <c r="M19" s="16">
        <v>543523</v>
      </c>
    </row>
    <row r="20" spans="2:13" s="6" customFormat="1" ht="18.75">
      <c r="B20" s="7" t="s">
        <v>60</v>
      </c>
      <c r="C20" s="7"/>
      <c r="D20" s="90"/>
      <c r="E20" s="91"/>
      <c r="F20" s="9"/>
      <c r="G20" s="16">
        <v>182330</v>
      </c>
      <c r="H20" s="16"/>
      <c r="I20" s="16">
        <v>201143</v>
      </c>
      <c r="J20" s="16"/>
      <c r="K20" s="16">
        <v>54802</v>
      </c>
      <c r="L20" s="10"/>
      <c r="M20" s="16">
        <v>56374</v>
      </c>
    </row>
    <row r="21" spans="2:13" s="6" customFormat="1" ht="18.75">
      <c r="B21" s="7" t="s">
        <v>61</v>
      </c>
      <c r="C21" s="7"/>
      <c r="D21" s="90"/>
      <c r="E21" s="91"/>
      <c r="F21" s="9"/>
      <c r="G21" s="95">
        <v>214025</v>
      </c>
      <c r="H21" s="16"/>
      <c r="I21" s="95">
        <v>257021</v>
      </c>
      <c r="J21" s="16"/>
      <c r="K21" s="95">
        <v>94001</v>
      </c>
      <c r="L21" s="10"/>
      <c r="M21" s="95">
        <v>93190</v>
      </c>
    </row>
    <row r="22" spans="1:14" ht="18.75">
      <c r="A22" s="7" t="s">
        <v>3</v>
      </c>
      <c r="E22" s="96"/>
      <c r="G22" s="97">
        <f>SUM(G11:G12,G16:G21)</f>
        <v>2992370</v>
      </c>
      <c r="H22" s="98"/>
      <c r="I22" s="97">
        <f>SUM(I11:I12,I16:I21)</f>
        <v>2880212</v>
      </c>
      <c r="J22" s="98"/>
      <c r="K22" s="97">
        <f>SUM(K11:K12,K16:K21)</f>
        <v>1068091</v>
      </c>
      <c r="M22" s="97">
        <f>SUM(M11:M12,M16:M21)</f>
        <v>1323322</v>
      </c>
      <c r="N22" s="6"/>
    </row>
    <row r="23" spans="1:14" ht="18.75">
      <c r="A23" s="7" t="s">
        <v>23</v>
      </c>
      <c r="E23" s="96"/>
      <c r="G23" s="99"/>
      <c r="H23" s="98"/>
      <c r="I23" s="99"/>
      <c r="J23" s="98"/>
      <c r="K23" s="100"/>
      <c r="M23" s="100"/>
      <c r="N23" s="6"/>
    </row>
    <row r="24" spans="2:14" ht="18.75">
      <c r="B24" s="7" t="s">
        <v>94</v>
      </c>
      <c r="E24" s="96"/>
      <c r="G24" s="101">
        <v>17250</v>
      </c>
      <c r="H24" s="98"/>
      <c r="I24" s="101">
        <v>13801</v>
      </c>
      <c r="J24" s="98"/>
      <c r="K24" s="94" t="s">
        <v>85</v>
      </c>
      <c r="M24" s="94" t="s">
        <v>85</v>
      </c>
      <c r="N24" s="6"/>
    </row>
    <row r="25" spans="2:13" s="6" customFormat="1" ht="18.75">
      <c r="B25" s="7" t="s">
        <v>168</v>
      </c>
      <c r="C25" s="90"/>
      <c r="D25" s="90"/>
      <c r="E25" s="91">
        <v>6</v>
      </c>
      <c r="F25" s="9"/>
      <c r="G25" s="94" t="s">
        <v>85</v>
      </c>
      <c r="H25" s="16"/>
      <c r="I25" s="94" t="s">
        <v>85</v>
      </c>
      <c r="J25" s="16"/>
      <c r="K25" s="16">
        <f>7063437-K26</f>
        <v>6958288</v>
      </c>
      <c r="L25" s="10"/>
      <c r="M25" s="102">
        <f>6711857-M26</f>
        <v>6657567</v>
      </c>
    </row>
    <row r="26" spans="2:14" ht="18.75">
      <c r="B26" s="7" t="s">
        <v>169</v>
      </c>
      <c r="E26" s="96">
        <v>7</v>
      </c>
      <c r="G26" s="101">
        <v>137797</v>
      </c>
      <c r="H26" s="98"/>
      <c r="I26" s="16">
        <v>74984</v>
      </c>
      <c r="J26" s="98"/>
      <c r="K26" s="16">
        <v>105149</v>
      </c>
      <c r="M26" s="16">
        <v>54290</v>
      </c>
      <c r="N26" s="6"/>
    </row>
    <row r="27" spans="2:13" s="6" customFormat="1" ht="18.75">
      <c r="B27" s="7" t="s">
        <v>95</v>
      </c>
      <c r="C27" s="90"/>
      <c r="D27" s="90"/>
      <c r="E27" s="91">
        <v>9</v>
      </c>
      <c r="F27" s="9"/>
      <c r="G27" s="16">
        <v>55317</v>
      </c>
      <c r="H27" s="16"/>
      <c r="I27" s="16">
        <v>55317</v>
      </c>
      <c r="J27" s="16"/>
      <c r="K27" s="16">
        <v>55317</v>
      </c>
      <c r="L27" s="10"/>
      <c r="M27" s="16">
        <v>55317</v>
      </c>
    </row>
    <row r="28" spans="2:13" s="6" customFormat="1" ht="18.75">
      <c r="B28" s="7" t="s">
        <v>62</v>
      </c>
      <c r="C28" s="90"/>
      <c r="D28" s="90"/>
      <c r="E28" s="91">
        <v>8</v>
      </c>
      <c r="F28" s="9"/>
      <c r="G28" s="16">
        <v>2183545</v>
      </c>
      <c r="H28" s="16"/>
      <c r="I28" s="16">
        <v>1937811</v>
      </c>
      <c r="J28" s="16"/>
      <c r="K28" s="16">
        <v>2183321</v>
      </c>
      <c r="L28" s="10"/>
      <c r="M28" s="16">
        <v>1937587</v>
      </c>
    </row>
    <row r="29" spans="2:13" s="6" customFormat="1" ht="18.75">
      <c r="B29" s="7" t="s">
        <v>96</v>
      </c>
      <c r="C29" s="90"/>
      <c r="D29" s="90"/>
      <c r="E29" s="91">
        <v>5</v>
      </c>
      <c r="F29" s="9"/>
      <c r="G29" s="94" t="s">
        <v>85</v>
      </c>
      <c r="H29" s="16"/>
      <c r="I29" s="94" t="s">
        <v>85</v>
      </c>
      <c r="J29" s="16"/>
      <c r="K29" s="16">
        <v>1201</v>
      </c>
      <c r="L29" s="10"/>
      <c r="M29" s="16">
        <v>1201</v>
      </c>
    </row>
    <row r="30" spans="2:13" s="6" customFormat="1" ht="18.75">
      <c r="B30" s="7" t="s">
        <v>97</v>
      </c>
      <c r="C30" s="90"/>
      <c r="D30" s="90"/>
      <c r="E30" s="91">
        <v>5</v>
      </c>
      <c r="F30" s="9"/>
      <c r="G30" s="94" t="s">
        <v>85</v>
      </c>
      <c r="H30" s="16"/>
      <c r="I30" s="94" t="s">
        <v>85</v>
      </c>
      <c r="J30" s="16"/>
      <c r="K30" s="16">
        <v>73610</v>
      </c>
      <c r="L30" s="10"/>
      <c r="M30" s="16">
        <v>77859</v>
      </c>
    </row>
    <row r="31" spans="2:13" s="6" customFormat="1" ht="18.75">
      <c r="B31" s="7" t="s">
        <v>63</v>
      </c>
      <c r="C31" s="90"/>
      <c r="D31" s="90"/>
      <c r="E31" s="91">
        <v>10</v>
      </c>
      <c r="F31" s="9"/>
      <c r="G31" s="16">
        <v>18734675</v>
      </c>
      <c r="H31" s="16"/>
      <c r="I31" s="16">
        <f>18107619-243122</f>
        <v>17864497</v>
      </c>
      <c r="J31" s="16"/>
      <c r="K31" s="16">
        <v>5631188</v>
      </c>
      <c r="L31" s="10"/>
      <c r="M31" s="16">
        <v>5319842</v>
      </c>
    </row>
    <row r="32" spans="2:13" s="6" customFormat="1" ht="18.75">
      <c r="B32" s="7" t="s">
        <v>64</v>
      </c>
      <c r="C32" s="90"/>
      <c r="D32" s="90"/>
      <c r="E32" s="91"/>
      <c r="F32" s="9"/>
      <c r="G32" s="16">
        <v>438927</v>
      </c>
      <c r="H32" s="16"/>
      <c r="I32" s="16">
        <v>438927</v>
      </c>
      <c r="J32" s="16"/>
      <c r="K32" s="16">
        <v>438927</v>
      </c>
      <c r="L32" s="10"/>
      <c r="M32" s="16">
        <v>438927</v>
      </c>
    </row>
    <row r="33" spans="2:13" s="6" customFormat="1" ht="18.75">
      <c r="B33" s="7" t="s">
        <v>65</v>
      </c>
      <c r="C33" s="90"/>
      <c r="D33" s="90"/>
      <c r="E33" s="91"/>
      <c r="F33" s="9"/>
      <c r="G33" s="16">
        <v>1052624</v>
      </c>
      <c r="H33" s="16"/>
      <c r="I33" s="16">
        <v>1132349</v>
      </c>
      <c r="J33" s="16"/>
      <c r="K33" s="94" t="s">
        <v>85</v>
      </c>
      <c r="L33" s="16"/>
      <c r="M33" s="94" t="s">
        <v>85</v>
      </c>
    </row>
    <row r="34" spans="2:13" s="6" customFormat="1" ht="18.75">
      <c r="B34" s="7" t="s">
        <v>81</v>
      </c>
      <c r="C34" s="90"/>
      <c r="D34" s="90"/>
      <c r="E34" s="91"/>
      <c r="F34" s="9"/>
      <c r="G34" s="16">
        <v>332228</v>
      </c>
      <c r="H34" s="16"/>
      <c r="I34" s="16">
        <v>318567</v>
      </c>
      <c r="J34" s="16"/>
      <c r="K34" s="16">
        <v>99713</v>
      </c>
      <c r="L34" s="10"/>
      <c r="M34" s="16">
        <v>74991</v>
      </c>
    </row>
    <row r="35" spans="2:13" s="6" customFormat="1" ht="18.75">
      <c r="B35" s="7" t="s">
        <v>66</v>
      </c>
      <c r="C35" s="90"/>
      <c r="D35" s="90"/>
      <c r="E35" s="91"/>
      <c r="F35" s="9"/>
      <c r="G35" s="95">
        <v>232142</v>
      </c>
      <c r="H35" s="16"/>
      <c r="I35" s="95">
        <v>217119</v>
      </c>
      <c r="J35" s="16"/>
      <c r="K35" s="95">
        <v>11912</v>
      </c>
      <c r="L35" s="10"/>
      <c r="M35" s="95">
        <v>13602</v>
      </c>
    </row>
    <row r="36" spans="1:14" ht="18.75">
      <c r="A36" s="7" t="s">
        <v>24</v>
      </c>
      <c r="E36" s="91"/>
      <c r="G36" s="103">
        <f>SUM(G24:G35)</f>
        <v>23184505</v>
      </c>
      <c r="H36" s="98"/>
      <c r="I36" s="103">
        <f>SUM(I24:I35)</f>
        <v>22053372</v>
      </c>
      <c r="J36" s="104"/>
      <c r="K36" s="103">
        <f>SUM(K24:K35)</f>
        <v>15558626</v>
      </c>
      <c r="M36" s="103">
        <f>SUM(M24:M35)</f>
        <v>14631183</v>
      </c>
      <c r="N36" s="6"/>
    </row>
    <row r="37" spans="1:14" ht="19.5" thickBot="1">
      <c r="A37" s="7" t="s">
        <v>4</v>
      </c>
      <c r="E37" s="91"/>
      <c r="G37" s="105">
        <f>G22+G36</f>
        <v>26176875</v>
      </c>
      <c r="H37" s="98"/>
      <c r="I37" s="105">
        <f>I22+I36</f>
        <v>24933584</v>
      </c>
      <c r="J37" s="104"/>
      <c r="K37" s="106">
        <f>K22+K36</f>
        <v>16626717</v>
      </c>
      <c r="M37" s="106">
        <f>M22+M36</f>
        <v>15954505</v>
      </c>
      <c r="N37" s="6"/>
    </row>
    <row r="38" spans="5:14" ht="19.5" thickTop="1">
      <c r="E38" s="91"/>
      <c r="G38" s="26"/>
      <c r="I38" s="26"/>
      <c r="J38" s="13"/>
      <c r="K38" s="12"/>
      <c r="M38" s="12"/>
      <c r="N38" s="6"/>
    </row>
    <row r="39" spans="1:14" ht="18.75">
      <c r="A39" s="7" t="s">
        <v>55</v>
      </c>
      <c r="G39" s="26"/>
      <c r="I39" s="26"/>
      <c r="J39" s="13"/>
      <c r="K39" s="12"/>
      <c r="M39" s="12"/>
      <c r="N39" s="6"/>
    </row>
    <row r="40" spans="5:14" ht="18.75">
      <c r="E40" s="7"/>
      <c r="F40" s="7"/>
      <c r="G40" s="7"/>
      <c r="I40" s="7"/>
      <c r="N40" s="6"/>
    </row>
    <row r="41" spans="1:14" ht="18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6"/>
    </row>
    <row r="42" spans="1:14" ht="18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6"/>
    </row>
    <row r="43" spans="1:14" ht="18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6"/>
    </row>
    <row r="44" spans="1:14" ht="18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6"/>
    </row>
    <row r="45" spans="1:14" ht="18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6"/>
    </row>
    <row r="46" spans="1:14" ht="18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6"/>
    </row>
    <row r="47" spans="1:14" ht="18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6"/>
    </row>
    <row r="48" spans="7:14" ht="18.75">
      <c r="G48" s="26"/>
      <c r="I48" s="26"/>
      <c r="J48" s="13"/>
      <c r="K48" s="12"/>
      <c r="M48" s="12"/>
      <c r="N48" s="6"/>
    </row>
    <row r="49" spans="7:14" ht="18.75">
      <c r="G49" s="26"/>
      <c r="I49" s="26"/>
      <c r="J49" s="13"/>
      <c r="K49" s="12"/>
      <c r="M49" s="12"/>
      <c r="N49" s="6"/>
    </row>
    <row r="50" spans="1:14" ht="18.75">
      <c r="A50" s="142" t="s">
        <v>121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6"/>
    </row>
    <row r="51" spans="1:14" ht="18.75">
      <c r="A51" s="141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6"/>
    </row>
    <row r="52" spans="1:14" ht="18.75">
      <c r="A52" s="141" t="s">
        <v>56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6"/>
    </row>
    <row r="53" spans="1:14" ht="18.75">
      <c r="A53" s="81"/>
      <c r="B53" s="81"/>
      <c r="C53" s="81"/>
      <c r="D53" s="81"/>
      <c r="H53" s="81"/>
      <c r="I53" s="81"/>
      <c r="J53" s="81"/>
      <c r="K53" s="81"/>
      <c r="L53" s="81"/>
      <c r="M53" s="82" t="s">
        <v>151</v>
      </c>
      <c r="N53" s="6"/>
    </row>
    <row r="54" spans="7:13" s="83" customFormat="1" ht="18.75">
      <c r="G54" s="84"/>
      <c r="H54" s="84" t="s">
        <v>46</v>
      </c>
      <c r="I54" s="85"/>
      <c r="J54" s="7"/>
      <c r="K54" s="84"/>
      <c r="L54" s="84" t="s">
        <v>172</v>
      </c>
      <c r="M54" s="85"/>
    </row>
    <row r="55" spans="5:14" ht="18.75">
      <c r="E55" s="7"/>
      <c r="F55" s="7"/>
      <c r="G55" s="86" t="s">
        <v>152</v>
      </c>
      <c r="H55" s="86"/>
      <c r="I55" s="87" t="s">
        <v>152</v>
      </c>
      <c r="K55" s="86" t="s">
        <v>152</v>
      </c>
      <c r="L55" s="86"/>
      <c r="M55" s="87" t="s">
        <v>152</v>
      </c>
      <c r="N55" s="6"/>
    </row>
    <row r="56" spans="5:14" ht="18.75">
      <c r="E56" s="55" t="s">
        <v>34</v>
      </c>
      <c r="F56" s="7"/>
      <c r="G56" s="88" t="str">
        <f>"30 กันยายน 2550"</f>
        <v>30 กันยายน 2550</v>
      </c>
      <c r="H56" s="86"/>
      <c r="I56" s="85" t="str">
        <f>"31 ธันวาคม 2549"</f>
        <v>31 ธันวาคม 2549</v>
      </c>
      <c r="K56" s="88" t="str">
        <f>"30 กันยายน 2550"</f>
        <v>30 กันยายน 2550</v>
      </c>
      <c r="L56" s="86"/>
      <c r="M56" s="85" t="str">
        <f>"31 ธันวาคม 2549"</f>
        <v>31 ธันวาคม 2549</v>
      </c>
      <c r="N56" s="6"/>
    </row>
    <row r="57" spans="5:14" ht="18.75">
      <c r="E57" s="55"/>
      <c r="F57" s="89"/>
      <c r="G57" s="86" t="s">
        <v>153</v>
      </c>
      <c r="H57" s="82"/>
      <c r="I57" s="87" t="s">
        <v>154</v>
      </c>
      <c r="J57" s="89"/>
      <c r="K57" s="86" t="s">
        <v>153</v>
      </c>
      <c r="L57" s="82"/>
      <c r="M57" s="87" t="s">
        <v>154</v>
      </c>
      <c r="N57" s="6"/>
    </row>
    <row r="58" spans="5:14" ht="18.75">
      <c r="E58" s="55"/>
      <c r="F58" s="89"/>
      <c r="G58" s="86" t="s">
        <v>155</v>
      </c>
      <c r="H58" s="82"/>
      <c r="I58" s="87" t="s">
        <v>167</v>
      </c>
      <c r="J58" s="89"/>
      <c r="K58" s="86" t="s">
        <v>155</v>
      </c>
      <c r="L58" s="82"/>
      <c r="M58" s="87" t="s">
        <v>167</v>
      </c>
      <c r="N58" s="6"/>
    </row>
    <row r="59" spans="2:14" ht="18.75">
      <c r="B59" s="81"/>
      <c r="C59" s="81"/>
      <c r="D59" s="81" t="s">
        <v>5</v>
      </c>
      <c r="E59" s="96"/>
      <c r="H59" s="81"/>
      <c r="J59" s="81"/>
      <c r="K59" s="81"/>
      <c r="L59" s="81"/>
      <c r="M59" s="81"/>
      <c r="N59" s="6"/>
    </row>
    <row r="60" spans="1:14" ht="18.75">
      <c r="A60" s="7" t="s">
        <v>6</v>
      </c>
      <c r="E60" s="96"/>
      <c r="N60" s="6"/>
    </row>
    <row r="61" spans="2:13" s="6" customFormat="1" ht="18.75">
      <c r="B61" s="7" t="s">
        <v>82</v>
      </c>
      <c r="C61" s="90"/>
      <c r="D61" s="90"/>
      <c r="E61" s="91">
        <v>11</v>
      </c>
      <c r="F61" s="9"/>
      <c r="G61" s="16">
        <v>599534</v>
      </c>
      <c r="H61" s="16"/>
      <c r="I61" s="16">
        <v>437637</v>
      </c>
      <c r="J61" s="16"/>
      <c r="K61" s="16">
        <v>430000</v>
      </c>
      <c r="L61" s="10"/>
      <c r="M61" s="16">
        <v>230000</v>
      </c>
    </row>
    <row r="62" spans="2:13" s="6" customFormat="1" ht="18.75">
      <c r="B62" s="7" t="s">
        <v>147</v>
      </c>
      <c r="C62" s="90"/>
      <c r="D62" s="90"/>
      <c r="E62" s="91">
        <v>5</v>
      </c>
      <c r="F62" s="9"/>
      <c r="G62" s="16">
        <v>16026</v>
      </c>
      <c r="H62" s="16"/>
      <c r="I62" s="16">
        <v>21163</v>
      </c>
      <c r="J62" s="16"/>
      <c r="K62" s="16">
        <v>50000</v>
      </c>
      <c r="L62" s="10"/>
      <c r="M62" s="94" t="s">
        <v>85</v>
      </c>
    </row>
    <row r="63" spans="2:13" s="6" customFormat="1" ht="18.75">
      <c r="B63" s="7" t="s">
        <v>7</v>
      </c>
      <c r="C63" s="90"/>
      <c r="D63" s="90"/>
      <c r="E63" s="91"/>
      <c r="F63" s="9"/>
      <c r="G63" s="16"/>
      <c r="H63" s="16"/>
      <c r="I63" s="16"/>
      <c r="J63" s="16"/>
      <c r="K63" s="16"/>
      <c r="L63" s="10"/>
      <c r="M63" s="16"/>
    </row>
    <row r="64" spans="2:13" s="6" customFormat="1" ht="18.75">
      <c r="B64" s="7" t="s">
        <v>98</v>
      </c>
      <c r="C64" s="7" t="s">
        <v>91</v>
      </c>
      <c r="D64" s="90"/>
      <c r="E64" s="91">
        <v>5</v>
      </c>
      <c r="F64" s="9"/>
      <c r="G64" s="92">
        <v>8856</v>
      </c>
      <c r="H64" s="16"/>
      <c r="I64" s="92">
        <v>14622</v>
      </c>
      <c r="J64" s="16"/>
      <c r="K64" s="92">
        <v>33418</v>
      </c>
      <c r="L64" s="10"/>
      <c r="M64" s="92">
        <v>19087</v>
      </c>
    </row>
    <row r="65" spans="2:13" s="6" customFormat="1" ht="18.75">
      <c r="B65" s="7"/>
      <c r="C65" s="7" t="s">
        <v>148</v>
      </c>
      <c r="D65" s="90"/>
      <c r="E65" s="91"/>
      <c r="F65" s="9"/>
      <c r="G65" s="93">
        <v>767091</v>
      </c>
      <c r="H65" s="16"/>
      <c r="I65" s="93">
        <v>778518</v>
      </c>
      <c r="J65" s="16"/>
      <c r="K65" s="93">
        <v>263527</v>
      </c>
      <c r="L65" s="10"/>
      <c r="M65" s="93">
        <v>241005</v>
      </c>
    </row>
    <row r="66" spans="2:13" s="6" customFormat="1" ht="18.75">
      <c r="B66" s="7" t="s">
        <v>99</v>
      </c>
      <c r="C66" s="90"/>
      <c r="D66" s="90"/>
      <c r="F66" s="9"/>
      <c r="G66" s="16">
        <f>SUM(G64:G65)</f>
        <v>775947</v>
      </c>
      <c r="H66" s="16"/>
      <c r="I66" s="16">
        <f>SUM(I64:I65)</f>
        <v>793140</v>
      </c>
      <c r="J66" s="16"/>
      <c r="K66" s="16">
        <f>SUM(K64:K65)</f>
        <v>296945</v>
      </c>
      <c r="L66" s="10"/>
      <c r="M66" s="16">
        <f>SUM(M64:M65)</f>
        <v>260092</v>
      </c>
    </row>
    <row r="67" spans="2:13" s="6" customFormat="1" ht="18.75">
      <c r="B67" s="7" t="s">
        <v>100</v>
      </c>
      <c r="C67" s="90"/>
      <c r="D67" s="90"/>
      <c r="E67" s="91">
        <v>12</v>
      </c>
      <c r="F67" s="9"/>
      <c r="G67" s="16">
        <v>1126154</v>
      </c>
      <c r="H67" s="16"/>
      <c r="I67" s="16">
        <v>718088</v>
      </c>
      <c r="J67" s="16"/>
      <c r="K67" s="16">
        <v>357792</v>
      </c>
      <c r="L67" s="10"/>
      <c r="M67" s="16">
        <v>177792</v>
      </c>
    </row>
    <row r="68" spans="2:13" s="6" customFormat="1" ht="18.75">
      <c r="B68" s="7" t="s">
        <v>101</v>
      </c>
      <c r="C68" s="90"/>
      <c r="D68" s="90"/>
      <c r="F68" s="9"/>
      <c r="G68" s="100"/>
      <c r="H68" s="16"/>
      <c r="I68" s="16"/>
      <c r="J68" s="16"/>
      <c r="L68" s="10"/>
      <c r="M68" s="16"/>
    </row>
    <row r="69" spans="2:13" s="6" customFormat="1" ht="18.75">
      <c r="B69" s="7" t="s">
        <v>102</v>
      </c>
      <c r="C69" s="90"/>
      <c r="D69" s="90"/>
      <c r="E69" s="91">
        <v>13</v>
      </c>
      <c r="F69" s="9"/>
      <c r="G69" s="100">
        <v>122091</v>
      </c>
      <c r="H69" s="16"/>
      <c r="I69" s="16">
        <v>123398</v>
      </c>
      <c r="J69" s="16"/>
      <c r="K69" s="16">
        <v>17906</v>
      </c>
      <c r="L69" s="10"/>
      <c r="M69" s="16">
        <v>35451</v>
      </c>
    </row>
    <row r="70" spans="2:13" s="6" customFormat="1" ht="18.75">
      <c r="B70" s="7" t="s">
        <v>125</v>
      </c>
      <c r="C70" s="90"/>
      <c r="D70" s="90"/>
      <c r="F70" s="9"/>
      <c r="G70" s="16">
        <v>225813</v>
      </c>
      <c r="H70" s="16"/>
      <c r="I70" s="16">
        <v>311096</v>
      </c>
      <c r="J70" s="16"/>
      <c r="K70" s="100">
        <v>58385</v>
      </c>
      <c r="L70" s="10"/>
      <c r="M70" s="100">
        <v>96827</v>
      </c>
    </row>
    <row r="71" spans="2:13" s="6" customFormat="1" ht="18.75">
      <c r="B71" s="7" t="s">
        <v>145</v>
      </c>
      <c r="C71" s="90"/>
      <c r="D71" s="90"/>
      <c r="E71" s="91">
        <v>5</v>
      </c>
      <c r="F71" s="9"/>
      <c r="G71" s="16">
        <v>25245</v>
      </c>
      <c r="H71" s="16"/>
      <c r="I71" s="16">
        <v>6160</v>
      </c>
      <c r="J71" s="16"/>
      <c r="K71" s="16">
        <v>37660</v>
      </c>
      <c r="L71" s="10"/>
      <c r="M71" s="16">
        <v>33088</v>
      </c>
    </row>
    <row r="72" spans="2:13" s="6" customFormat="1" ht="18.75">
      <c r="B72" s="7" t="s">
        <v>126</v>
      </c>
      <c r="C72" s="90"/>
      <c r="D72" s="90"/>
      <c r="E72" s="91"/>
      <c r="F72" s="9"/>
      <c r="G72" s="16">
        <v>130627</v>
      </c>
      <c r="H72" s="16"/>
      <c r="I72" s="16">
        <v>228413</v>
      </c>
      <c r="J72" s="16"/>
      <c r="K72" s="16">
        <v>60092</v>
      </c>
      <c r="L72" s="10"/>
      <c r="M72" s="16">
        <v>27003</v>
      </c>
    </row>
    <row r="73" spans="2:13" s="6" customFormat="1" ht="18.75">
      <c r="B73" s="7" t="s">
        <v>68</v>
      </c>
      <c r="C73" s="90"/>
      <c r="D73" s="90"/>
      <c r="E73" s="91"/>
      <c r="F73" s="9"/>
      <c r="G73" s="16">
        <v>1091663</v>
      </c>
      <c r="H73" s="16"/>
      <c r="I73" s="16">
        <v>750705</v>
      </c>
      <c r="J73" s="16"/>
      <c r="K73" s="16">
        <v>462137</v>
      </c>
      <c r="L73" s="10"/>
      <c r="M73" s="16">
        <v>326490</v>
      </c>
    </row>
    <row r="74" spans="2:13" s="6" customFormat="1" ht="18.75">
      <c r="B74" s="7" t="s">
        <v>8</v>
      </c>
      <c r="C74" s="90"/>
      <c r="D74" s="90"/>
      <c r="E74" s="91"/>
      <c r="F74" s="9"/>
      <c r="G74" s="95">
        <v>442888</v>
      </c>
      <c r="H74" s="16"/>
      <c r="I74" s="95">
        <v>596879</v>
      </c>
      <c r="J74" s="16"/>
      <c r="K74" s="95">
        <v>159649</v>
      </c>
      <c r="L74" s="10"/>
      <c r="M74" s="95">
        <v>232302</v>
      </c>
    </row>
    <row r="75" spans="1:14" ht="18.75">
      <c r="A75" s="7" t="s">
        <v>9</v>
      </c>
      <c r="E75" s="96"/>
      <c r="G75" s="108">
        <f>SUM(G61:G74)-G66</f>
        <v>4555988</v>
      </c>
      <c r="H75" s="98"/>
      <c r="I75" s="108">
        <f>SUM(I61:I74)-I66</f>
        <v>3986679</v>
      </c>
      <c r="J75" s="104"/>
      <c r="K75" s="108">
        <f>SUM(K61:K74)-K66</f>
        <v>1930566</v>
      </c>
      <c r="L75" s="13"/>
      <c r="M75" s="108">
        <f>SUM(M61:M74)-M66</f>
        <v>1419045</v>
      </c>
      <c r="N75" s="6"/>
    </row>
    <row r="76" spans="1:14" ht="18.75">
      <c r="A76" s="7" t="s">
        <v>25</v>
      </c>
      <c r="E76" s="96"/>
      <c r="G76" s="100"/>
      <c r="H76" s="98"/>
      <c r="I76" s="109"/>
      <c r="J76" s="104"/>
      <c r="K76" s="16"/>
      <c r="L76" s="13"/>
      <c r="M76" s="110"/>
      <c r="N76" s="6"/>
    </row>
    <row r="77" spans="2:13" s="6" customFormat="1" ht="18.75">
      <c r="B77" s="7" t="s">
        <v>104</v>
      </c>
      <c r="C77" s="90"/>
      <c r="D77" s="90"/>
      <c r="E77" s="91">
        <v>12</v>
      </c>
      <c r="F77" s="9"/>
      <c r="G77" s="100">
        <v>5930146</v>
      </c>
      <c r="H77" s="16"/>
      <c r="I77" s="16">
        <v>5894240</v>
      </c>
      <c r="J77" s="16"/>
      <c r="K77" s="16">
        <v>1637500</v>
      </c>
      <c r="L77" s="10"/>
      <c r="M77" s="16">
        <v>1545094</v>
      </c>
    </row>
    <row r="78" spans="2:13" s="6" customFormat="1" ht="18.75">
      <c r="B78" s="7" t="s">
        <v>132</v>
      </c>
      <c r="C78" s="90"/>
      <c r="D78" s="90"/>
      <c r="E78" s="91">
        <v>18</v>
      </c>
      <c r="F78" s="9"/>
      <c r="G78" s="16">
        <v>3586022</v>
      </c>
      <c r="H78" s="16"/>
      <c r="I78" s="16">
        <v>4625963</v>
      </c>
      <c r="J78" s="16"/>
      <c r="K78" s="16">
        <v>3586022</v>
      </c>
      <c r="L78" s="10"/>
      <c r="M78" s="16">
        <v>4625963</v>
      </c>
    </row>
    <row r="79" spans="2:13" s="6" customFormat="1" ht="18.75">
      <c r="B79" s="7" t="s">
        <v>105</v>
      </c>
      <c r="C79" s="90"/>
      <c r="D79" s="90"/>
      <c r="E79" s="91"/>
      <c r="F79" s="9"/>
      <c r="G79" s="16"/>
      <c r="H79" s="16"/>
      <c r="I79" s="16"/>
      <c r="J79" s="16"/>
      <c r="K79" s="16"/>
      <c r="L79" s="10"/>
      <c r="M79" s="16"/>
    </row>
    <row r="80" spans="2:13" s="6" customFormat="1" ht="18.75">
      <c r="B80" s="7" t="s">
        <v>102</v>
      </c>
      <c r="C80" s="90"/>
      <c r="D80" s="90"/>
      <c r="E80" s="91">
        <v>13</v>
      </c>
      <c r="F80" s="9"/>
      <c r="G80" s="16">
        <v>170469</v>
      </c>
      <c r="H80" s="16"/>
      <c r="I80" s="16">
        <v>159190</v>
      </c>
      <c r="J80" s="16"/>
      <c r="K80" s="16">
        <v>13750</v>
      </c>
      <c r="L80" s="10"/>
      <c r="M80" s="16">
        <v>25356</v>
      </c>
    </row>
    <row r="81" spans="2:13" s="6" customFormat="1" ht="18.75">
      <c r="B81" s="7" t="s">
        <v>69</v>
      </c>
      <c r="C81" s="90"/>
      <c r="D81" s="90"/>
      <c r="E81" s="91"/>
      <c r="F81" s="9"/>
      <c r="G81" s="16">
        <v>261970</v>
      </c>
      <c r="H81" s="16"/>
      <c r="I81" s="16">
        <v>233639</v>
      </c>
      <c r="J81" s="16"/>
      <c r="K81" s="16">
        <v>261970</v>
      </c>
      <c r="L81" s="10"/>
      <c r="M81" s="16">
        <v>233639</v>
      </c>
    </row>
    <row r="82" spans="2:13" s="6" customFormat="1" ht="18.75">
      <c r="B82" s="7" t="s">
        <v>70</v>
      </c>
      <c r="C82" s="90"/>
      <c r="D82" s="90"/>
      <c r="E82" s="91"/>
      <c r="F82" s="9"/>
      <c r="G82" s="95">
        <v>42839</v>
      </c>
      <c r="H82" s="16"/>
      <c r="I82" s="95">
        <v>49742</v>
      </c>
      <c r="J82" s="16"/>
      <c r="K82" s="95">
        <v>4249</v>
      </c>
      <c r="L82" s="10"/>
      <c r="M82" s="95">
        <v>14414</v>
      </c>
    </row>
    <row r="83" spans="1:14" ht="18.75">
      <c r="A83" s="7" t="s">
        <v>83</v>
      </c>
      <c r="E83" s="96"/>
      <c r="G83" s="108">
        <f>SUM(G77:G82)</f>
        <v>9991446</v>
      </c>
      <c r="H83" s="98"/>
      <c r="I83" s="108">
        <f>SUM(I77:I82)</f>
        <v>10962774</v>
      </c>
      <c r="J83" s="104"/>
      <c r="K83" s="108">
        <f>SUM(K77:K82)</f>
        <v>5503491</v>
      </c>
      <c r="M83" s="108">
        <f>SUM(M77:M82)</f>
        <v>6444466</v>
      </c>
      <c r="N83" s="6"/>
    </row>
    <row r="84" spans="1:14" ht="18.75">
      <c r="A84" s="7" t="s">
        <v>10</v>
      </c>
      <c r="E84" s="96"/>
      <c r="G84" s="108">
        <f>SUM(G75+G83)</f>
        <v>14547434</v>
      </c>
      <c r="H84" s="98"/>
      <c r="I84" s="108">
        <f>SUM(I75+I83)</f>
        <v>14949453</v>
      </c>
      <c r="J84" s="104"/>
      <c r="K84" s="108">
        <f>SUM(K75+K83)</f>
        <v>7434057</v>
      </c>
      <c r="M84" s="108">
        <f>SUM(M75+M83)</f>
        <v>7863511</v>
      </c>
      <c r="N84" s="6"/>
    </row>
    <row r="85" spans="5:14" ht="18.75">
      <c r="E85" s="96"/>
      <c r="G85" s="12"/>
      <c r="I85" s="12"/>
      <c r="J85" s="13"/>
      <c r="K85" s="12"/>
      <c r="M85" s="12"/>
      <c r="N85" s="6"/>
    </row>
    <row r="86" spans="1:14" ht="18.75">
      <c r="A86" s="7" t="s">
        <v>55</v>
      </c>
      <c r="E86" s="96"/>
      <c r="G86" s="12"/>
      <c r="I86" s="12"/>
      <c r="J86" s="13"/>
      <c r="K86" s="12"/>
      <c r="M86" s="12"/>
      <c r="N86" s="6"/>
    </row>
    <row r="87" spans="5:14" ht="18.75">
      <c r="E87" s="96"/>
      <c r="G87" s="12"/>
      <c r="I87" s="12"/>
      <c r="J87" s="13"/>
      <c r="K87" s="12"/>
      <c r="M87" s="12"/>
      <c r="N87" s="6"/>
    </row>
    <row r="88" spans="5:14" ht="18.75">
      <c r="E88" s="96"/>
      <c r="G88" s="12"/>
      <c r="I88" s="12"/>
      <c r="J88" s="13"/>
      <c r="K88" s="12"/>
      <c r="M88" s="12"/>
      <c r="N88" s="6"/>
    </row>
    <row r="89" spans="5:14" ht="18.75">
      <c r="E89" s="96"/>
      <c r="G89" s="12"/>
      <c r="I89" s="12"/>
      <c r="J89" s="13"/>
      <c r="K89" s="12"/>
      <c r="M89" s="12"/>
      <c r="N89" s="6"/>
    </row>
    <row r="90" spans="5:14" ht="18.75">
      <c r="E90" s="96"/>
      <c r="G90" s="12"/>
      <c r="I90" s="12"/>
      <c r="J90" s="13"/>
      <c r="K90" s="12"/>
      <c r="M90" s="12"/>
      <c r="N90" s="6"/>
    </row>
    <row r="91" spans="5:14" ht="18.75">
      <c r="E91" s="96"/>
      <c r="G91" s="12"/>
      <c r="I91" s="12"/>
      <c r="J91" s="13"/>
      <c r="K91" s="12"/>
      <c r="M91" s="12"/>
      <c r="N91" s="6"/>
    </row>
    <row r="92" spans="5:14" ht="18.75">
      <c r="E92" s="96"/>
      <c r="G92" s="12"/>
      <c r="I92" s="12"/>
      <c r="J92" s="13"/>
      <c r="K92" s="12"/>
      <c r="M92" s="12"/>
      <c r="N92" s="6"/>
    </row>
    <row r="93" spans="5:14" ht="18.75">
      <c r="E93" s="96"/>
      <c r="G93" s="12"/>
      <c r="I93" s="12"/>
      <c r="J93" s="13"/>
      <c r="K93" s="12"/>
      <c r="M93" s="12"/>
      <c r="N93" s="6"/>
    </row>
    <row r="94" spans="5:14" ht="18.75">
      <c r="E94" s="96"/>
      <c r="G94" s="12"/>
      <c r="I94" s="12"/>
      <c r="J94" s="13"/>
      <c r="K94" s="12"/>
      <c r="M94" s="12"/>
      <c r="N94" s="6"/>
    </row>
    <row r="95" spans="5:14" ht="18.75">
      <c r="E95" s="96"/>
      <c r="G95" s="12"/>
      <c r="I95" s="12"/>
      <c r="J95" s="13"/>
      <c r="K95" s="12"/>
      <c r="M95" s="12"/>
      <c r="N95" s="6"/>
    </row>
    <row r="96" spans="5:14" ht="18.75">
      <c r="E96" s="96"/>
      <c r="G96" s="12"/>
      <c r="I96" s="12"/>
      <c r="J96" s="13"/>
      <c r="K96" s="12"/>
      <c r="M96" s="12"/>
      <c r="N96" s="6"/>
    </row>
    <row r="97" spans="5:14" ht="18.75">
      <c r="E97" s="96"/>
      <c r="G97" s="12"/>
      <c r="I97" s="12"/>
      <c r="J97" s="13"/>
      <c r="K97" s="12"/>
      <c r="M97" s="12"/>
      <c r="N97" s="6"/>
    </row>
    <row r="98" spans="5:14" ht="18.75">
      <c r="E98" s="96"/>
      <c r="G98" s="12"/>
      <c r="I98" s="12"/>
      <c r="J98" s="13"/>
      <c r="K98" s="12"/>
      <c r="M98" s="12"/>
      <c r="N98" s="6"/>
    </row>
    <row r="99" spans="5:14" ht="18.75">
      <c r="E99" s="96"/>
      <c r="G99" s="12"/>
      <c r="I99" s="12"/>
      <c r="J99" s="13"/>
      <c r="K99" s="12"/>
      <c r="M99" s="12"/>
      <c r="N99" s="6"/>
    </row>
    <row r="100" spans="1:14" ht="18.75">
      <c r="A100" s="142" t="s">
        <v>122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6"/>
    </row>
    <row r="101" spans="1:14" ht="18.75">
      <c r="A101" s="141" t="s">
        <v>58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6"/>
    </row>
    <row r="102" spans="1:14" ht="18.75">
      <c r="A102" s="141" t="s">
        <v>56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6"/>
    </row>
    <row r="103" spans="1:14" ht="18.75">
      <c r="A103" s="81"/>
      <c r="B103" s="81"/>
      <c r="C103" s="81"/>
      <c r="D103" s="81"/>
      <c r="H103" s="81"/>
      <c r="I103" s="81"/>
      <c r="J103" s="81"/>
      <c r="K103" s="81"/>
      <c r="L103" s="81"/>
      <c r="M103" s="82" t="s">
        <v>151</v>
      </c>
      <c r="N103" s="6"/>
    </row>
    <row r="104" spans="7:13" s="83" customFormat="1" ht="18.75">
      <c r="G104" s="84"/>
      <c r="H104" s="84" t="s">
        <v>46</v>
      </c>
      <c r="I104" s="85"/>
      <c r="J104" s="7"/>
      <c r="K104" s="84"/>
      <c r="L104" s="84" t="s">
        <v>172</v>
      </c>
      <c r="M104" s="85"/>
    </row>
    <row r="105" spans="5:14" ht="18.75">
      <c r="E105" s="7"/>
      <c r="F105" s="7"/>
      <c r="G105" s="86" t="s">
        <v>152</v>
      </c>
      <c r="H105" s="86"/>
      <c r="I105" s="87" t="s">
        <v>152</v>
      </c>
      <c r="K105" s="86" t="s">
        <v>152</v>
      </c>
      <c r="L105" s="86"/>
      <c r="M105" s="87" t="s">
        <v>152</v>
      </c>
      <c r="N105" s="6"/>
    </row>
    <row r="106" spans="5:14" ht="18.75">
      <c r="E106" s="55" t="s">
        <v>34</v>
      </c>
      <c r="F106" s="7"/>
      <c r="G106" s="88" t="str">
        <f>"30 กันยายน 2550"</f>
        <v>30 กันยายน 2550</v>
      </c>
      <c r="H106" s="86"/>
      <c r="I106" s="85" t="str">
        <f>"31 ธันวาคม 2549"</f>
        <v>31 ธันวาคม 2549</v>
      </c>
      <c r="K106" s="88" t="str">
        <f>"30 กันยายน 2550"</f>
        <v>30 กันยายน 2550</v>
      </c>
      <c r="L106" s="86"/>
      <c r="M106" s="85" t="str">
        <f>"31 ธันวาคม 2549"</f>
        <v>31 ธันวาคม 2549</v>
      </c>
      <c r="N106" s="6"/>
    </row>
    <row r="107" spans="5:14" ht="18.75">
      <c r="E107" s="55"/>
      <c r="F107" s="89"/>
      <c r="G107" s="86" t="s">
        <v>153</v>
      </c>
      <c r="H107" s="82"/>
      <c r="I107" s="87" t="s">
        <v>154</v>
      </c>
      <c r="J107" s="89"/>
      <c r="K107" s="86" t="s">
        <v>153</v>
      </c>
      <c r="L107" s="82"/>
      <c r="M107" s="87" t="s">
        <v>154</v>
      </c>
      <c r="N107" s="6"/>
    </row>
    <row r="108" spans="5:14" ht="18.75">
      <c r="E108" s="55"/>
      <c r="F108" s="89"/>
      <c r="G108" s="86" t="s">
        <v>155</v>
      </c>
      <c r="H108" s="82"/>
      <c r="I108" s="87" t="s">
        <v>167</v>
      </c>
      <c r="J108" s="89"/>
      <c r="K108" s="86" t="s">
        <v>155</v>
      </c>
      <c r="L108" s="82"/>
      <c r="M108" s="87" t="s">
        <v>167</v>
      </c>
      <c r="N108" s="6"/>
    </row>
    <row r="109" spans="1:14" ht="18.75">
      <c r="A109" s="7" t="s">
        <v>11</v>
      </c>
      <c r="J109" s="13"/>
      <c r="K109" s="13"/>
      <c r="L109" s="13"/>
      <c r="M109" s="13"/>
      <c r="N109" s="6"/>
    </row>
    <row r="110" spans="2:14" ht="18.75">
      <c r="B110" s="7" t="s">
        <v>12</v>
      </c>
      <c r="E110" s="96">
        <v>18</v>
      </c>
      <c r="J110" s="13"/>
      <c r="K110" s="13"/>
      <c r="L110" s="13"/>
      <c r="M110" s="13"/>
      <c r="N110" s="6"/>
    </row>
    <row r="111" spans="2:13" s="6" customFormat="1" ht="18.75">
      <c r="B111" s="7" t="s">
        <v>106</v>
      </c>
      <c r="C111" s="8"/>
      <c r="D111" s="8"/>
      <c r="E111" s="96"/>
      <c r="F111" s="9"/>
      <c r="G111" s="10"/>
      <c r="H111" s="10"/>
      <c r="I111" s="10"/>
      <c r="J111" s="10"/>
      <c r="K111" s="10"/>
      <c r="L111" s="10"/>
      <c r="M111" s="10"/>
    </row>
    <row r="112" spans="3:13" s="6" customFormat="1" ht="19.5" thickBot="1">
      <c r="C112" s="7" t="s">
        <v>133</v>
      </c>
      <c r="D112" s="8"/>
      <c r="E112" s="11"/>
      <c r="F112" s="9"/>
      <c r="G112" s="111">
        <v>1312264</v>
      </c>
      <c r="H112" s="16"/>
      <c r="I112" s="111">
        <v>1312264</v>
      </c>
      <c r="J112" s="16"/>
      <c r="K112" s="111">
        <v>1312264</v>
      </c>
      <c r="L112" s="10"/>
      <c r="M112" s="111">
        <v>1312264</v>
      </c>
    </row>
    <row r="113" spans="2:13" s="6" customFormat="1" ht="19.5" thickTop="1">
      <c r="B113" s="7" t="s">
        <v>107</v>
      </c>
      <c r="C113" s="8"/>
      <c r="D113" s="8"/>
      <c r="E113" s="11"/>
      <c r="F113" s="9"/>
      <c r="G113" s="16"/>
      <c r="H113" s="16"/>
      <c r="I113" s="16"/>
      <c r="J113" s="16"/>
      <c r="K113" s="16"/>
      <c r="L113" s="10"/>
      <c r="M113" s="16"/>
    </row>
    <row r="114" spans="2:13" s="6" customFormat="1" ht="18.75">
      <c r="B114" s="7"/>
      <c r="C114" s="7" t="s">
        <v>233</v>
      </c>
      <c r="D114" s="8"/>
      <c r="E114" s="11"/>
      <c r="F114" s="9"/>
      <c r="G114" s="16"/>
      <c r="H114" s="16"/>
      <c r="I114" s="16"/>
      <c r="J114" s="16"/>
      <c r="K114" s="16"/>
      <c r="L114" s="10"/>
      <c r="M114" s="16"/>
    </row>
    <row r="115" spans="3:13" s="6" customFormat="1" ht="18.75">
      <c r="C115" s="7" t="s">
        <v>195</v>
      </c>
      <c r="D115" s="8"/>
      <c r="E115" s="11"/>
      <c r="F115" s="9"/>
      <c r="G115" s="16">
        <f>SUM('CE'!D21)</f>
        <v>1212028</v>
      </c>
      <c r="H115" s="16"/>
      <c r="I115" s="16">
        <f>SUM('CE'!D14)</f>
        <v>1181038</v>
      </c>
      <c r="J115" s="16"/>
      <c r="K115" s="16">
        <f>SUM('CE'!F61)</f>
        <v>1212028</v>
      </c>
      <c r="L115" s="10"/>
      <c r="M115" s="16">
        <f>SUM('CE'!F56)</f>
        <v>1181038</v>
      </c>
    </row>
    <row r="116" spans="2:13" s="6" customFormat="1" ht="18.75">
      <c r="B116" s="7" t="s">
        <v>52</v>
      </c>
      <c r="C116" s="8"/>
      <c r="D116" s="8"/>
      <c r="E116" s="11"/>
      <c r="F116" s="9"/>
      <c r="G116" s="16"/>
      <c r="H116" s="16"/>
      <c r="I116" s="16"/>
      <c r="J116" s="16"/>
      <c r="K116" s="16"/>
      <c r="L116" s="10"/>
      <c r="M116" s="16"/>
    </row>
    <row r="117" spans="3:13" s="6" customFormat="1" ht="18.75">
      <c r="C117" s="7" t="s">
        <v>26</v>
      </c>
      <c r="D117" s="8"/>
      <c r="E117" s="11">
        <v>18</v>
      </c>
      <c r="F117" s="9"/>
      <c r="G117" s="16">
        <v>5740745</v>
      </c>
      <c r="H117" s="16"/>
      <c r="I117" s="16">
        <v>4625091</v>
      </c>
      <c r="J117" s="16"/>
      <c r="K117" s="16">
        <v>5677821</v>
      </c>
      <c r="L117" s="10"/>
      <c r="M117" s="16">
        <v>4562167</v>
      </c>
    </row>
    <row r="118" spans="3:13" s="6" customFormat="1" ht="18.75">
      <c r="C118" s="7" t="s">
        <v>108</v>
      </c>
      <c r="D118" s="8"/>
      <c r="E118" s="11">
        <v>8</v>
      </c>
      <c r="F118" s="9"/>
      <c r="G118" s="16">
        <v>924871</v>
      </c>
      <c r="H118" s="16"/>
      <c r="I118" s="16">
        <v>679137</v>
      </c>
      <c r="J118" s="16"/>
      <c r="K118" s="16">
        <v>924871</v>
      </c>
      <c r="L118" s="10"/>
      <c r="M118" s="16">
        <v>679137</v>
      </c>
    </row>
    <row r="119" spans="3:13" s="6" customFormat="1" ht="18.75">
      <c r="C119" s="7" t="s">
        <v>171</v>
      </c>
      <c r="D119" s="8"/>
      <c r="E119" s="11"/>
      <c r="F119" s="9"/>
      <c r="G119" s="100">
        <v>739493</v>
      </c>
      <c r="H119" s="16"/>
      <c r="I119" s="100">
        <v>739493</v>
      </c>
      <c r="J119" s="16"/>
      <c r="K119" s="100">
        <v>427123</v>
      </c>
      <c r="L119" s="10"/>
      <c r="M119" s="100">
        <v>427123</v>
      </c>
    </row>
    <row r="120" spans="3:13" s="6" customFormat="1" ht="18.75">
      <c r="C120" s="7" t="s">
        <v>134</v>
      </c>
      <c r="D120" s="8"/>
      <c r="E120" s="11">
        <v>19</v>
      </c>
      <c r="F120" s="9"/>
      <c r="G120" s="16">
        <v>305000</v>
      </c>
      <c r="H120" s="16"/>
      <c r="I120" s="16">
        <v>305000</v>
      </c>
      <c r="J120" s="16"/>
      <c r="K120" s="112" t="s">
        <v>85</v>
      </c>
      <c r="L120" s="10"/>
      <c r="M120" s="112" t="s">
        <v>85</v>
      </c>
    </row>
    <row r="121" spans="2:14" s="12" customFormat="1" ht="18.75">
      <c r="B121" s="12" t="s">
        <v>150</v>
      </c>
      <c r="C121" s="13"/>
      <c r="E121" s="11"/>
      <c r="G121" s="16">
        <v>-27725</v>
      </c>
      <c r="H121" s="16"/>
      <c r="I121" s="16">
        <v>-19963</v>
      </c>
      <c r="J121" s="16"/>
      <c r="K121" s="112" t="s">
        <v>85</v>
      </c>
      <c r="L121" s="10"/>
      <c r="M121" s="112" t="s">
        <v>85</v>
      </c>
      <c r="N121" s="6"/>
    </row>
    <row r="122" spans="2:13" s="6" customFormat="1" ht="18.75">
      <c r="B122" s="7" t="s">
        <v>135</v>
      </c>
      <c r="D122" s="8"/>
      <c r="E122" s="11">
        <v>18</v>
      </c>
      <c r="F122" s="9"/>
      <c r="G122" s="16">
        <v>38161</v>
      </c>
      <c r="H122" s="16"/>
      <c r="I122" s="16">
        <v>50063</v>
      </c>
      <c r="J122" s="16"/>
      <c r="K122" s="16">
        <v>38161</v>
      </c>
      <c r="L122" s="10"/>
      <c r="M122" s="16">
        <v>50063</v>
      </c>
    </row>
    <row r="123" spans="2:13" s="6" customFormat="1" ht="18.75">
      <c r="B123" s="7" t="s">
        <v>71</v>
      </c>
      <c r="C123" s="7"/>
      <c r="D123" s="8"/>
      <c r="E123" s="11"/>
      <c r="F123" s="9"/>
      <c r="G123" s="100"/>
      <c r="H123" s="16"/>
      <c r="I123" s="100"/>
      <c r="J123" s="16"/>
      <c r="K123" s="100"/>
      <c r="L123" s="10"/>
      <c r="M123" s="100"/>
    </row>
    <row r="124" spans="3:13" s="6" customFormat="1" ht="18.75">
      <c r="C124" s="7" t="s">
        <v>109</v>
      </c>
      <c r="D124" s="7"/>
      <c r="E124" s="11"/>
      <c r="F124" s="9"/>
      <c r="G124" s="16">
        <v>131226</v>
      </c>
      <c r="H124" s="16"/>
      <c r="I124" s="16">
        <v>131226</v>
      </c>
      <c r="J124" s="16"/>
      <c r="K124" s="16">
        <v>131226</v>
      </c>
      <c r="L124" s="10"/>
      <c r="M124" s="16">
        <v>131226</v>
      </c>
    </row>
    <row r="125" spans="3:13" s="6" customFormat="1" ht="18.75">
      <c r="C125" s="7" t="s">
        <v>27</v>
      </c>
      <c r="G125" s="95">
        <v>2004413</v>
      </c>
      <c r="H125" s="16"/>
      <c r="I125" s="95">
        <v>1786066</v>
      </c>
      <c r="J125" s="16"/>
      <c r="K125" s="95">
        <v>781430</v>
      </c>
      <c r="L125" s="10"/>
      <c r="M125" s="95">
        <v>1060240</v>
      </c>
    </row>
    <row r="126" spans="1:14" ht="18.75">
      <c r="A126" s="7" t="s">
        <v>110</v>
      </c>
      <c r="G126" s="100">
        <f>SUM(G115:G125)</f>
        <v>11068212</v>
      </c>
      <c r="H126" s="98"/>
      <c r="I126" s="100">
        <f>SUM(I115:I125)</f>
        <v>9477151</v>
      </c>
      <c r="J126" s="98"/>
      <c r="K126" s="100">
        <f>SUM(K115:K125)</f>
        <v>9192660</v>
      </c>
      <c r="M126" s="100">
        <f>SUM(M115:M125)</f>
        <v>8090994</v>
      </c>
      <c r="N126" s="6"/>
    </row>
    <row r="127" spans="1:14" ht="18.75">
      <c r="A127" s="7" t="s">
        <v>111</v>
      </c>
      <c r="G127" s="113">
        <f>SUM('CE'!X21)</f>
        <v>561229</v>
      </c>
      <c r="H127" s="98"/>
      <c r="I127" s="113">
        <f>SUM('CE'!X14)</f>
        <v>506980</v>
      </c>
      <c r="J127" s="114"/>
      <c r="K127" s="115" t="s">
        <v>85</v>
      </c>
      <c r="L127" s="82"/>
      <c r="M127" s="115" t="s">
        <v>85</v>
      </c>
      <c r="N127" s="6"/>
    </row>
    <row r="128" spans="1:14" ht="18.75">
      <c r="A128" s="7" t="s">
        <v>13</v>
      </c>
      <c r="G128" s="116">
        <f>SUM(G126:G127)</f>
        <v>11629441</v>
      </c>
      <c r="H128" s="98"/>
      <c r="I128" s="116">
        <f>SUM(I126:I127)</f>
        <v>9984131</v>
      </c>
      <c r="J128" s="98"/>
      <c r="K128" s="116">
        <f>SUM(K126:K127)</f>
        <v>9192660</v>
      </c>
      <c r="M128" s="116">
        <f>SUM(M126:M127)</f>
        <v>8090994</v>
      </c>
      <c r="N128" s="6"/>
    </row>
    <row r="129" spans="1:14" ht="19.5" thickBot="1">
      <c r="A129" s="7" t="s">
        <v>14</v>
      </c>
      <c r="G129" s="117">
        <f>SUM(G128+G84)</f>
        <v>26176875</v>
      </c>
      <c r="H129" s="98"/>
      <c r="I129" s="117">
        <f>SUM(I128+I84)</f>
        <v>24933584</v>
      </c>
      <c r="J129" s="104"/>
      <c r="K129" s="117">
        <f>SUM(K128+K84)</f>
        <v>16626717</v>
      </c>
      <c r="M129" s="117">
        <f>SUM(M128+M84)</f>
        <v>15954505</v>
      </c>
      <c r="N129" s="6"/>
    </row>
    <row r="130" spans="7:13" ht="19.5" thickTop="1">
      <c r="G130" s="26">
        <f>SUM(G129-G37)</f>
        <v>0</v>
      </c>
      <c r="I130" s="26">
        <f>SUM(I129-I37)</f>
        <v>0</v>
      </c>
      <c r="K130" s="26">
        <f>SUM(K129-K37)</f>
        <v>0</v>
      </c>
      <c r="M130" s="26">
        <f>SUM(M129-M37)</f>
        <v>0</v>
      </c>
    </row>
    <row r="131" spans="1:4" ht="18.75">
      <c r="A131" s="7" t="s">
        <v>55</v>
      </c>
      <c r="B131" s="118"/>
      <c r="C131" s="118"/>
      <c r="D131" s="100"/>
    </row>
    <row r="132" spans="1:13" ht="18.75">
      <c r="A132" s="118"/>
      <c r="B132" s="118"/>
      <c r="C132" s="118"/>
      <c r="D132" s="100"/>
      <c r="G132" s="26"/>
      <c r="I132" s="26"/>
      <c r="J132" s="13"/>
      <c r="K132" s="26"/>
      <c r="M132" s="26"/>
    </row>
    <row r="133" spans="1:13" ht="18.75">
      <c r="A133" s="119"/>
      <c r="B133" s="119"/>
      <c r="C133" s="119"/>
      <c r="D133" s="119"/>
      <c r="G133" s="26"/>
      <c r="I133" s="26"/>
      <c r="J133" s="13"/>
      <c r="K133" s="26"/>
      <c r="M133" s="26"/>
    </row>
    <row r="134" spans="1:13" ht="18.75">
      <c r="A134" s="118"/>
      <c r="B134" s="118"/>
      <c r="C134" s="118"/>
      <c r="D134" s="100"/>
      <c r="G134" s="26"/>
      <c r="I134" s="26"/>
      <c r="J134" s="13"/>
      <c r="K134" s="26"/>
      <c r="M134" s="26"/>
    </row>
    <row r="135" spans="1:13" ht="18.75">
      <c r="A135" s="118"/>
      <c r="C135" s="118"/>
      <c r="D135" s="100"/>
      <c r="E135" s="81" t="s">
        <v>131</v>
      </c>
      <c r="G135" s="26"/>
      <c r="I135" s="26"/>
      <c r="J135" s="13"/>
      <c r="K135" s="26"/>
      <c r="M135" s="26"/>
    </row>
    <row r="136" spans="1:13" ht="18.75">
      <c r="A136" s="119"/>
      <c r="B136" s="119"/>
      <c r="C136" s="119"/>
      <c r="D136" s="119"/>
      <c r="G136" s="26"/>
      <c r="I136" s="26"/>
      <c r="J136" s="13"/>
      <c r="K136" s="26"/>
      <c r="M136" s="26"/>
    </row>
    <row r="137" spans="7:13" ht="18.75">
      <c r="G137" s="26"/>
      <c r="I137" s="26"/>
      <c r="J137" s="13"/>
      <c r="K137" s="26"/>
      <c r="M137" s="26"/>
    </row>
    <row r="138" spans="7:13" ht="18.75">
      <c r="G138" s="26"/>
      <c r="I138" s="26"/>
      <c r="J138" s="13"/>
      <c r="K138" s="26"/>
      <c r="M138" s="26"/>
    </row>
    <row r="139" spans="7:13" ht="18.75">
      <c r="G139" s="26"/>
      <c r="I139" s="26"/>
      <c r="J139" s="13"/>
      <c r="K139" s="26"/>
      <c r="M139" s="26"/>
    </row>
    <row r="140" spans="7:13" ht="18.75">
      <c r="G140" s="26"/>
      <c r="I140" s="26"/>
      <c r="J140" s="13"/>
      <c r="K140" s="26"/>
      <c r="M140" s="26"/>
    </row>
    <row r="141" spans="7:13" ht="18.75">
      <c r="G141" s="26"/>
      <c r="I141" s="26"/>
      <c r="J141" s="13"/>
      <c r="K141" s="26"/>
      <c r="M141" s="26"/>
    </row>
    <row r="142" spans="7:13" ht="18.75">
      <c r="G142" s="26"/>
      <c r="I142" s="26"/>
      <c r="J142" s="13"/>
      <c r="K142" s="26"/>
      <c r="M142" s="26"/>
    </row>
    <row r="143" spans="7:13" ht="18.75">
      <c r="G143" s="26"/>
      <c r="I143" s="26"/>
      <c r="J143" s="13"/>
      <c r="K143" s="26"/>
      <c r="M143" s="26"/>
    </row>
    <row r="144" spans="7:13" ht="18.75">
      <c r="G144" s="26"/>
      <c r="I144" s="26"/>
      <c r="J144" s="13"/>
      <c r="K144" s="26"/>
      <c r="M144" s="26"/>
    </row>
    <row r="145" spans="7:13" ht="18.75">
      <c r="G145" s="26"/>
      <c r="I145" s="26"/>
      <c r="J145" s="13"/>
      <c r="K145" s="26"/>
      <c r="M145" s="26"/>
    </row>
    <row r="146" spans="7:13" ht="18.75">
      <c r="G146" s="26"/>
      <c r="I146" s="26"/>
      <c r="J146" s="13"/>
      <c r="K146" s="26"/>
      <c r="M146" s="26"/>
    </row>
    <row r="147" spans="7:13" ht="18.75">
      <c r="G147" s="26"/>
      <c r="I147" s="26"/>
      <c r="J147" s="13"/>
      <c r="K147" s="26"/>
      <c r="M147" s="26"/>
    </row>
    <row r="148" spans="7:13" ht="18.75">
      <c r="G148" s="26"/>
      <c r="I148" s="26"/>
      <c r="J148" s="13"/>
      <c r="K148" s="26"/>
      <c r="M148" s="26"/>
    </row>
    <row r="149" spans="7:13" ht="18.75">
      <c r="G149" s="26"/>
      <c r="I149" s="26"/>
      <c r="J149" s="13"/>
      <c r="K149" s="26"/>
      <c r="M149" s="26"/>
    </row>
    <row r="150" spans="1:13" ht="18.75">
      <c r="A150" s="142" t="s">
        <v>123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</row>
    <row r="151" spans="1:13" ht="18.75">
      <c r="A151" s="98"/>
      <c r="B151" s="98"/>
      <c r="C151" s="98"/>
      <c r="D151" s="98"/>
      <c r="E151" s="120"/>
      <c r="F151" s="120"/>
      <c r="G151" s="100"/>
      <c r="H151" s="98"/>
      <c r="I151" s="100"/>
      <c r="J151" s="98"/>
      <c r="K151" s="121"/>
      <c r="M151" s="121" t="s">
        <v>156</v>
      </c>
    </row>
    <row r="152" spans="1:13" ht="18.75">
      <c r="A152" s="141" t="s">
        <v>58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</row>
    <row r="153" spans="1:13" ht="18.75">
      <c r="A153" s="141" t="s">
        <v>15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</row>
    <row r="154" spans="1:13" ht="18.75">
      <c r="A154" s="141" t="s">
        <v>197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</row>
    <row r="155" spans="3:13" ht="18.75">
      <c r="C155" s="122"/>
      <c r="D155" s="122"/>
      <c r="E155" s="122"/>
      <c r="F155" s="123"/>
      <c r="G155" s="124"/>
      <c r="H155" s="122"/>
      <c r="I155" s="124"/>
      <c r="J155" s="122"/>
      <c r="K155" s="121"/>
      <c r="M155" s="121" t="s">
        <v>157</v>
      </c>
    </row>
    <row r="156" spans="7:13" s="83" customFormat="1" ht="18.75">
      <c r="G156" s="84"/>
      <c r="H156" s="84" t="s">
        <v>46</v>
      </c>
      <c r="I156" s="85"/>
      <c r="J156" s="7"/>
      <c r="K156" s="84"/>
      <c r="L156" s="84" t="s">
        <v>172</v>
      </c>
      <c r="M156" s="85"/>
    </row>
    <row r="157" spans="5:13" ht="18.75">
      <c r="E157" s="55"/>
      <c r="F157" s="7"/>
      <c r="G157" s="125" t="s">
        <v>165</v>
      </c>
      <c r="H157" s="86"/>
      <c r="I157" s="88" t="str">
        <f>"2549"</f>
        <v>2549</v>
      </c>
      <c r="K157" s="125" t="s">
        <v>165</v>
      </c>
      <c r="L157" s="86"/>
      <c r="M157" s="88" t="str">
        <f>"2549"</f>
        <v>2549</v>
      </c>
    </row>
    <row r="158" spans="5:13" ht="18.75">
      <c r="E158" s="55"/>
      <c r="F158" s="7"/>
      <c r="G158" s="126"/>
      <c r="H158" s="86"/>
      <c r="I158" s="87"/>
      <c r="K158" s="126"/>
      <c r="L158" s="86"/>
      <c r="M158" s="87" t="s">
        <v>167</v>
      </c>
    </row>
    <row r="159" spans="1:13" ht="18.75">
      <c r="A159" s="27" t="s">
        <v>31</v>
      </c>
      <c r="B159" s="27"/>
      <c r="C159" s="27"/>
      <c r="D159" s="27"/>
      <c r="E159" s="24"/>
      <c r="F159" s="24"/>
      <c r="G159" s="24"/>
      <c r="H159" s="27"/>
      <c r="I159" s="24"/>
      <c r="J159" s="27"/>
      <c r="K159" s="27"/>
      <c r="L159" s="27"/>
      <c r="M159" s="27"/>
    </row>
    <row r="160" spans="2:13" s="6" customFormat="1" ht="18.75">
      <c r="B160" s="27" t="s">
        <v>72</v>
      </c>
      <c r="C160" s="90"/>
      <c r="D160" s="90"/>
      <c r="E160" s="9"/>
      <c r="F160" s="9"/>
      <c r="G160" s="10">
        <v>4603360</v>
      </c>
      <c r="H160" s="10"/>
      <c r="I160" s="10">
        <v>4236375</v>
      </c>
      <c r="J160" s="10"/>
      <c r="K160" s="10">
        <v>1678765</v>
      </c>
      <c r="L160" s="10"/>
      <c r="M160" s="10">
        <v>1515998</v>
      </c>
    </row>
    <row r="161" spans="2:13" s="6" customFormat="1" ht="18.75">
      <c r="B161" s="27" t="s">
        <v>73</v>
      </c>
      <c r="C161" s="127"/>
      <c r="D161" s="127"/>
      <c r="E161" s="9"/>
      <c r="F161" s="9"/>
      <c r="G161" s="10"/>
      <c r="H161" s="10"/>
      <c r="I161" s="10"/>
      <c r="J161" s="10"/>
      <c r="K161" s="10"/>
      <c r="L161" s="10"/>
      <c r="M161" s="10"/>
    </row>
    <row r="162" spans="3:13" s="6" customFormat="1" ht="18.75">
      <c r="C162" s="27" t="s">
        <v>32</v>
      </c>
      <c r="D162" s="90"/>
      <c r="E162" s="9"/>
      <c r="F162" s="9"/>
      <c r="G162" s="19">
        <v>44620</v>
      </c>
      <c r="H162" s="10"/>
      <c r="I162" s="19">
        <v>77425</v>
      </c>
      <c r="J162" s="10"/>
      <c r="K162" s="19">
        <v>7987</v>
      </c>
      <c r="L162" s="10"/>
      <c r="M162" s="19">
        <v>5638</v>
      </c>
    </row>
    <row r="163" spans="3:13" s="6" customFormat="1" ht="18.75">
      <c r="C163" s="27" t="s">
        <v>74</v>
      </c>
      <c r="D163" s="90"/>
      <c r="E163" s="9"/>
      <c r="F163" s="9"/>
      <c r="G163" s="34">
        <v>1331</v>
      </c>
      <c r="H163" s="10"/>
      <c r="I163" s="20">
        <v>6440</v>
      </c>
      <c r="J163" s="10"/>
      <c r="K163" s="34">
        <v>2396</v>
      </c>
      <c r="L163" s="10"/>
      <c r="M163" s="34">
        <v>663</v>
      </c>
    </row>
    <row r="164" spans="3:13" s="6" customFormat="1" ht="18.75">
      <c r="C164" s="27" t="s">
        <v>187</v>
      </c>
      <c r="D164" s="90"/>
      <c r="E164" s="9"/>
      <c r="F164" s="9"/>
      <c r="G164" s="34">
        <v>1050</v>
      </c>
      <c r="H164" s="10"/>
      <c r="I164" s="20">
        <v>1050</v>
      </c>
      <c r="J164" s="10"/>
      <c r="K164" s="34">
        <v>1050</v>
      </c>
      <c r="L164" s="10"/>
      <c r="M164" s="34">
        <v>1050</v>
      </c>
    </row>
    <row r="165" spans="3:13" s="6" customFormat="1" ht="18.75">
      <c r="C165" s="27" t="s">
        <v>75</v>
      </c>
      <c r="D165" s="90"/>
      <c r="E165" s="9"/>
      <c r="F165" s="9"/>
      <c r="G165" s="21">
        <v>66266</v>
      </c>
      <c r="I165" s="21">
        <v>47190</v>
      </c>
      <c r="K165" s="128">
        <v>82487</v>
      </c>
      <c r="M165" s="21">
        <v>49128</v>
      </c>
    </row>
    <row r="166" spans="2:13" s="6" customFormat="1" ht="18.75">
      <c r="B166" s="27" t="s">
        <v>76</v>
      </c>
      <c r="C166" s="27"/>
      <c r="D166" s="90"/>
      <c r="E166" s="9"/>
      <c r="F166" s="9"/>
      <c r="G166" s="10">
        <f>SUM(G162:G165)</f>
        <v>113267</v>
      </c>
      <c r="H166" s="10"/>
      <c r="I166" s="10">
        <f>SUM(I162:I165)</f>
        <v>132105</v>
      </c>
      <c r="J166" s="10"/>
      <c r="K166" s="10">
        <f>SUM(K162:K165)</f>
        <v>93920</v>
      </c>
      <c r="L166" s="10"/>
      <c r="M166" s="10">
        <f>SUM(M162:M165)</f>
        <v>56479</v>
      </c>
    </row>
    <row r="167" spans="2:13" s="6" customFormat="1" ht="18.75">
      <c r="B167" s="27" t="s">
        <v>37</v>
      </c>
      <c r="C167" s="27"/>
      <c r="D167" s="90"/>
      <c r="E167" s="9"/>
      <c r="F167" s="9"/>
      <c r="G167" s="22">
        <v>2158</v>
      </c>
      <c r="H167" s="10"/>
      <c r="I167" s="22">
        <v>4302</v>
      </c>
      <c r="J167" s="10"/>
      <c r="K167" s="115" t="s">
        <v>85</v>
      </c>
      <c r="L167" s="82"/>
      <c r="M167" s="115" t="s">
        <v>85</v>
      </c>
    </row>
    <row r="168" spans="1:13" ht="18.75">
      <c r="A168" s="27" t="s">
        <v>16</v>
      </c>
      <c r="B168" s="27"/>
      <c r="C168" s="27"/>
      <c r="D168" s="27"/>
      <c r="E168" s="24"/>
      <c r="F168" s="24"/>
      <c r="G168" s="23">
        <f>SUM(G160:G167)-G166</f>
        <v>4718785</v>
      </c>
      <c r="H168" s="27"/>
      <c r="I168" s="23">
        <f>SUM(I160:I167)-I166</f>
        <v>4372782</v>
      </c>
      <c r="J168" s="27"/>
      <c r="K168" s="23">
        <f>SUM(K160:K167)-K166</f>
        <v>1772685</v>
      </c>
      <c r="L168" s="27"/>
      <c r="M168" s="23">
        <f>SUM(M160:M167)-M166</f>
        <v>1572477</v>
      </c>
    </row>
    <row r="169" spans="1:13" ht="18.75">
      <c r="A169" s="27" t="s">
        <v>33</v>
      </c>
      <c r="B169" s="27"/>
      <c r="C169" s="27"/>
      <c r="D169" s="27"/>
      <c r="E169" s="24"/>
      <c r="F169" s="24"/>
      <c r="G169" s="24"/>
      <c r="H169" s="27"/>
      <c r="I169" s="24"/>
      <c r="J169" s="27"/>
      <c r="K169" s="27"/>
      <c r="L169" s="27"/>
      <c r="M169" s="27"/>
    </row>
    <row r="170" spans="2:13" s="6" customFormat="1" ht="18.75">
      <c r="B170" s="27" t="s">
        <v>77</v>
      </c>
      <c r="C170" s="90"/>
      <c r="D170" s="90"/>
      <c r="E170" s="9"/>
      <c r="F170" s="9"/>
      <c r="G170" s="10">
        <v>2621161</v>
      </c>
      <c r="H170" s="10"/>
      <c r="I170" s="10">
        <v>2415786</v>
      </c>
      <c r="J170" s="10"/>
      <c r="K170" s="10">
        <v>912089</v>
      </c>
      <c r="L170" s="10"/>
      <c r="M170" s="10">
        <v>793831</v>
      </c>
    </row>
    <row r="171" spans="2:13" s="6" customFormat="1" ht="18.75">
      <c r="B171" s="27" t="s">
        <v>30</v>
      </c>
      <c r="C171" s="90"/>
      <c r="D171" s="90"/>
      <c r="E171" s="9"/>
      <c r="F171" s="9"/>
      <c r="G171" s="10">
        <v>1035962</v>
      </c>
      <c r="H171" s="10"/>
      <c r="I171" s="10">
        <v>916889</v>
      </c>
      <c r="J171" s="10"/>
      <c r="K171" s="10">
        <v>425588</v>
      </c>
      <c r="L171" s="10"/>
      <c r="M171" s="10">
        <v>363673</v>
      </c>
    </row>
    <row r="172" spans="2:13" s="6" customFormat="1" ht="18.75">
      <c r="B172" s="27" t="s">
        <v>188</v>
      </c>
      <c r="C172" s="90"/>
      <c r="D172" s="90"/>
      <c r="E172" s="9"/>
      <c r="F172" s="9"/>
      <c r="G172" s="10">
        <v>486377</v>
      </c>
      <c r="H172" s="10"/>
      <c r="I172" s="10">
        <v>363527</v>
      </c>
      <c r="J172" s="10"/>
      <c r="K172" s="10">
        <v>145570</v>
      </c>
      <c r="L172" s="10"/>
      <c r="M172" s="10">
        <v>113070</v>
      </c>
    </row>
    <row r="173" spans="1:13" ht="18.75">
      <c r="A173" s="27" t="s">
        <v>28</v>
      </c>
      <c r="B173" s="27"/>
      <c r="C173" s="27"/>
      <c r="D173" s="27"/>
      <c r="E173" s="24"/>
      <c r="F173" s="24"/>
      <c r="G173" s="25">
        <f>SUM(G170:G172)</f>
        <v>4143500</v>
      </c>
      <c r="H173" s="27"/>
      <c r="I173" s="25">
        <f>SUM(I170:I172)</f>
        <v>3696202</v>
      </c>
      <c r="J173" s="27"/>
      <c r="K173" s="25">
        <f>SUM(K170:K172)</f>
        <v>1483247</v>
      </c>
      <c r="L173" s="27"/>
      <c r="M173" s="25">
        <f>SUM(M170:M172)</f>
        <v>1270574</v>
      </c>
    </row>
    <row r="174" spans="1:13" ht="18.75">
      <c r="A174" s="27" t="s">
        <v>84</v>
      </c>
      <c r="B174" s="27"/>
      <c r="C174" s="27"/>
      <c r="D174" s="27"/>
      <c r="E174" s="24"/>
      <c r="F174" s="24"/>
      <c r="G174" s="26">
        <f>SUM(G168-G173)</f>
        <v>575285</v>
      </c>
      <c r="H174" s="27"/>
      <c r="I174" s="26">
        <f>SUM(I168-I173)</f>
        <v>676580</v>
      </c>
      <c r="J174" s="27"/>
      <c r="K174" s="26">
        <f>SUM(K168-K173)</f>
        <v>289438</v>
      </c>
      <c r="L174" s="27"/>
      <c r="M174" s="26">
        <f>SUM(M168-M173)</f>
        <v>301903</v>
      </c>
    </row>
    <row r="175" spans="1:13" ht="18.75">
      <c r="A175" s="27" t="s">
        <v>17</v>
      </c>
      <c r="B175" s="27"/>
      <c r="C175" s="27"/>
      <c r="D175" s="27"/>
      <c r="E175" s="24"/>
      <c r="F175" s="24"/>
      <c r="G175" s="27">
        <v>-163088</v>
      </c>
      <c r="H175" s="27"/>
      <c r="I175" s="27">
        <v>-160119</v>
      </c>
      <c r="J175" s="27"/>
      <c r="K175" s="27">
        <v>-93009</v>
      </c>
      <c r="L175" s="27"/>
      <c r="M175" s="27">
        <v>-93419</v>
      </c>
    </row>
    <row r="176" spans="1:13" ht="18.75">
      <c r="A176" s="27" t="s">
        <v>21</v>
      </c>
      <c r="B176" s="27"/>
      <c r="C176" s="27"/>
      <c r="D176" s="27"/>
      <c r="E176" s="24"/>
      <c r="F176" s="24"/>
      <c r="G176" s="27">
        <v>-136176</v>
      </c>
      <c r="H176" s="27"/>
      <c r="I176" s="27">
        <v>-136681</v>
      </c>
      <c r="J176" s="27"/>
      <c r="K176" s="27">
        <v>-65250</v>
      </c>
      <c r="L176" s="27"/>
      <c r="M176" s="27">
        <v>-63000</v>
      </c>
    </row>
    <row r="177" spans="1:13" ht="18.75">
      <c r="A177" s="27" t="s">
        <v>54</v>
      </c>
      <c r="B177" s="27"/>
      <c r="C177" s="27"/>
      <c r="D177" s="27"/>
      <c r="E177" s="24"/>
      <c r="F177" s="24"/>
      <c r="G177" s="28">
        <f>SUM(G174:G176)</f>
        <v>276021</v>
      </c>
      <c r="H177" s="26"/>
      <c r="I177" s="28">
        <f>SUM(I174:I176)</f>
        <v>379780</v>
      </c>
      <c r="J177" s="26"/>
      <c r="K177" s="28">
        <f>SUM(K174:K176)</f>
        <v>131179</v>
      </c>
      <c r="L177" s="26"/>
      <c r="M177" s="28">
        <f>SUM(M174:M176)</f>
        <v>145484</v>
      </c>
    </row>
    <row r="178" spans="1:13" ht="18.75">
      <c r="A178" s="27" t="s">
        <v>88</v>
      </c>
      <c r="B178" s="27"/>
      <c r="C178" s="27"/>
      <c r="D178" s="27"/>
      <c r="E178" s="24"/>
      <c r="F178" s="24"/>
      <c r="G178" s="29">
        <v>-13481</v>
      </c>
      <c r="H178" s="26"/>
      <c r="I178" s="29">
        <v>-17100</v>
      </c>
      <c r="J178" s="26"/>
      <c r="K178" s="115" t="s">
        <v>85</v>
      </c>
      <c r="L178" s="82"/>
      <c r="M178" s="115" t="s">
        <v>85</v>
      </c>
    </row>
    <row r="179" spans="1:13" ht="19.5" thickBot="1">
      <c r="A179" s="27" t="s">
        <v>158</v>
      </c>
      <c r="B179" s="27"/>
      <c r="C179" s="27"/>
      <c r="D179" s="27"/>
      <c r="E179" s="24"/>
      <c r="F179" s="24"/>
      <c r="G179" s="30">
        <f>SUM(G177:G178)</f>
        <v>262540</v>
      </c>
      <c r="H179" s="26"/>
      <c r="I179" s="30">
        <f>SUM(I177:I178)</f>
        <v>362680</v>
      </c>
      <c r="J179" s="26"/>
      <c r="K179" s="30">
        <f>SUM(K177:K178)</f>
        <v>131179</v>
      </c>
      <c r="L179" s="26"/>
      <c r="M179" s="30">
        <f>SUM(M177:M178)</f>
        <v>145484</v>
      </c>
    </row>
    <row r="180" spans="1:13" ht="19.5" thickTop="1">
      <c r="A180" s="27"/>
      <c r="B180" s="27"/>
      <c r="C180" s="27"/>
      <c r="D180" s="27"/>
      <c r="E180" s="24"/>
      <c r="F180" s="24"/>
      <c r="G180" s="26"/>
      <c r="H180" s="26"/>
      <c r="I180" s="26"/>
      <c r="J180" s="26"/>
      <c r="K180" s="26"/>
      <c r="L180" s="26"/>
      <c r="M180" s="26"/>
    </row>
    <row r="181" spans="1:13" ht="18.75">
      <c r="A181" s="27" t="s">
        <v>159</v>
      </c>
      <c r="B181" s="27"/>
      <c r="C181" s="27"/>
      <c r="D181" s="27"/>
      <c r="E181" s="24"/>
      <c r="F181" s="24"/>
      <c r="G181" s="7"/>
      <c r="I181" s="26"/>
      <c r="M181" s="26"/>
    </row>
    <row r="182" spans="1:13" ht="19.5" thickBot="1">
      <c r="A182" s="27"/>
      <c r="B182" s="27" t="s">
        <v>50</v>
      </c>
      <c r="C182" s="27"/>
      <c r="D182" s="27"/>
      <c r="E182" s="61"/>
      <c r="F182" s="24"/>
      <c r="G182" s="137">
        <f>SUM(G179*1000)/G184</f>
        <v>0.2175989199269492</v>
      </c>
      <c r="H182" s="138"/>
      <c r="I182" s="137">
        <f>SUM(I179*1000)/I184</f>
        <v>0.30788957136602535</v>
      </c>
      <c r="J182" s="138"/>
      <c r="K182" s="137">
        <f>SUM(K179*1000)/K184</f>
        <v>0.10872403716423125</v>
      </c>
      <c r="L182" s="138"/>
      <c r="M182" s="137">
        <f>SUM(M179*1000)/M184</f>
        <v>0.12350558729628001</v>
      </c>
    </row>
    <row r="183" spans="1:13" s="13" customFormat="1" ht="19.5" thickTop="1">
      <c r="A183" s="26"/>
      <c r="B183" s="26"/>
      <c r="C183" s="26"/>
      <c r="D183" s="26"/>
      <c r="E183" s="39"/>
      <c r="F183" s="129"/>
      <c r="G183" s="32"/>
      <c r="H183" s="26"/>
      <c r="I183" s="32"/>
      <c r="J183" s="26"/>
      <c r="K183" s="32"/>
      <c r="L183" s="26"/>
      <c r="M183" s="32"/>
    </row>
    <row r="184" spans="2:13" ht="19.5" thickBot="1">
      <c r="B184" s="27" t="s">
        <v>53</v>
      </c>
      <c r="C184" s="27"/>
      <c r="D184" s="27"/>
      <c r="E184" s="61"/>
      <c r="F184" s="24"/>
      <c r="G184" s="33">
        <v>1206531724</v>
      </c>
      <c r="H184" s="10"/>
      <c r="I184" s="33">
        <v>1177954805</v>
      </c>
      <c r="J184" s="10"/>
      <c r="K184" s="33">
        <v>1206531724</v>
      </c>
      <c r="L184" s="10"/>
      <c r="M184" s="33">
        <v>1177954805</v>
      </c>
    </row>
    <row r="185" spans="7:11" ht="19.5" thickTop="1">
      <c r="G185" s="26"/>
      <c r="J185" s="13"/>
      <c r="K185" s="12"/>
    </row>
    <row r="186" spans="1:13" ht="18.75">
      <c r="A186" s="7" t="s">
        <v>55</v>
      </c>
      <c r="E186" s="7"/>
      <c r="F186" s="7"/>
      <c r="G186" s="6"/>
      <c r="I186" s="6"/>
      <c r="K186" s="6"/>
      <c r="M186" s="6"/>
    </row>
    <row r="187" spans="5:13" ht="18.75">
      <c r="E187" s="7"/>
      <c r="F187" s="7"/>
      <c r="G187" s="6"/>
      <c r="I187" s="6"/>
      <c r="K187" s="6"/>
      <c r="M187" s="6"/>
    </row>
    <row r="188" spans="5:13" ht="18.75">
      <c r="E188" s="7"/>
      <c r="F188" s="7"/>
      <c r="G188" s="6"/>
      <c r="I188" s="6"/>
      <c r="K188" s="6"/>
      <c r="M188" s="6"/>
    </row>
    <row r="189" spans="5:13" ht="18.75">
      <c r="E189" s="7"/>
      <c r="F189" s="7"/>
      <c r="G189" s="6"/>
      <c r="I189" s="6"/>
      <c r="K189" s="6"/>
      <c r="M189" s="6"/>
    </row>
    <row r="190" spans="5:13" ht="18.75">
      <c r="E190" s="7"/>
      <c r="F190" s="7"/>
      <c r="G190" s="6"/>
      <c r="I190" s="6"/>
      <c r="K190" s="6"/>
      <c r="M190" s="6"/>
    </row>
    <row r="191" spans="5:13" ht="18.75">
      <c r="E191" s="7"/>
      <c r="F191" s="7"/>
      <c r="G191" s="6"/>
      <c r="I191" s="6"/>
      <c r="K191" s="6"/>
      <c r="M191" s="6"/>
    </row>
    <row r="192" spans="5:13" ht="18.75">
      <c r="E192" s="7"/>
      <c r="F192" s="7"/>
      <c r="G192" s="6"/>
      <c r="I192" s="6"/>
      <c r="K192" s="6"/>
      <c r="M192" s="6"/>
    </row>
    <row r="193" spans="5:13" ht="18.75">
      <c r="E193" s="7"/>
      <c r="F193" s="7"/>
      <c r="G193" s="6"/>
      <c r="I193" s="6"/>
      <c r="K193" s="6"/>
      <c r="M193" s="6"/>
    </row>
    <row r="194" spans="5:13" ht="18.75">
      <c r="E194" s="7"/>
      <c r="F194" s="7"/>
      <c r="G194" s="6"/>
      <c r="I194" s="6"/>
      <c r="K194" s="6"/>
      <c r="M194" s="6"/>
    </row>
    <row r="195" spans="5:13" ht="18.75">
      <c r="E195" s="7"/>
      <c r="F195" s="7"/>
      <c r="G195" s="6"/>
      <c r="I195" s="6"/>
      <c r="K195" s="6"/>
      <c r="M195" s="6"/>
    </row>
    <row r="196" spans="5:13" ht="18.75">
      <c r="E196" s="7"/>
      <c r="F196" s="7"/>
      <c r="G196" s="6"/>
      <c r="I196" s="6"/>
      <c r="K196" s="6"/>
      <c r="M196" s="6"/>
    </row>
    <row r="197" spans="5:13" ht="18.75">
      <c r="E197" s="7"/>
      <c r="F197" s="7"/>
      <c r="G197" s="6"/>
      <c r="I197" s="6"/>
      <c r="K197" s="6"/>
      <c r="M197" s="6"/>
    </row>
    <row r="198" spans="5:13" ht="18.75">
      <c r="E198" s="7"/>
      <c r="F198" s="7"/>
      <c r="G198" s="6"/>
      <c r="I198" s="6"/>
      <c r="K198" s="6"/>
      <c r="M198" s="6"/>
    </row>
    <row r="199" spans="1:13" ht="18.75">
      <c r="A199" s="141" t="s">
        <v>173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</row>
    <row r="200" spans="1:13" ht="18.75">
      <c r="A200" s="98"/>
      <c r="B200" s="98"/>
      <c r="C200" s="98"/>
      <c r="D200" s="98"/>
      <c r="E200" s="120"/>
      <c r="F200" s="120"/>
      <c r="G200" s="100"/>
      <c r="H200" s="98"/>
      <c r="I200" s="100"/>
      <c r="J200" s="98"/>
      <c r="K200" s="121"/>
      <c r="M200" s="121" t="s">
        <v>156</v>
      </c>
    </row>
    <row r="201" spans="1:13" ht="18.75">
      <c r="A201" s="141" t="s">
        <v>58</v>
      </c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</row>
    <row r="202" spans="1:13" ht="18.75">
      <c r="A202" s="141" t="s">
        <v>15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</row>
    <row r="203" spans="1:13" ht="18.75">
      <c r="A203" s="141" t="s">
        <v>216</v>
      </c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</row>
    <row r="204" spans="3:13" ht="18.75">
      <c r="C204" s="122"/>
      <c r="D204" s="122"/>
      <c r="E204" s="122"/>
      <c r="F204" s="123"/>
      <c r="G204" s="124"/>
      <c r="H204" s="122"/>
      <c r="I204" s="124"/>
      <c r="J204" s="122"/>
      <c r="K204" s="121"/>
      <c r="M204" s="121" t="s">
        <v>157</v>
      </c>
    </row>
    <row r="205" spans="7:13" s="83" customFormat="1" ht="18.75">
      <c r="G205" s="84"/>
      <c r="H205" s="84" t="s">
        <v>46</v>
      </c>
      <c r="I205" s="85"/>
      <c r="J205" s="7"/>
      <c r="K205" s="84"/>
      <c r="L205" s="84" t="s">
        <v>172</v>
      </c>
      <c r="M205" s="85"/>
    </row>
    <row r="206" spans="5:13" ht="18.75">
      <c r="E206" s="55"/>
      <c r="F206" s="7"/>
      <c r="G206" s="125" t="s">
        <v>165</v>
      </c>
      <c r="H206" s="86"/>
      <c r="I206" s="88" t="str">
        <f>"2549"</f>
        <v>2549</v>
      </c>
      <c r="K206" s="125" t="s">
        <v>165</v>
      </c>
      <c r="L206" s="86"/>
      <c r="M206" s="88" t="str">
        <f>"2549"</f>
        <v>2549</v>
      </c>
    </row>
    <row r="207" spans="5:13" ht="18.75">
      <c r="E207" s="55"/>
      <c r="F207" s="7"/>
      <c r="G207" s="130"/>
      <c r="H207" s="86"/>
      <c r="I207" s="126"/>
      <c r="K207" s="130"/>
      <c r="L207" s="86"/>
      <c r="M207" s="87" t="s">
        <v>167</v>
      </c>
    </row>
    <row r="208" spans="1:12" ht="18.75">
      <c r="A208" s="27" t="s">
        <v>31</v>
      </c>
      <c r="B208" s="27"/>
      <c r="C208" s="27"/>
      <c r="D208" s="27"/>
      <c r="E208" s="24"/>
      <c r="F208" s="24"/>
      <c r="G208" s="24"/>
      <c r="H208" s="27"/>
      <c r="I208" s="24"/>
      <c r="J208" s="27"/>
      <c r="K208" s="27"/>
      <c r="L208" s="27"/>
    </row>
    <row r="209" spans="2:13" s="6" customFormat="1" ht="18.75">
      <c r="B209" s="27" t="s">
        <v>72</v>
      </c>
      <c r="C209" s="90"/>
      <c r="D209" s="90"/>
      <c r="E209" s="9"/>
      <c r="F209" s="9"/>
      <c r="G209" s="10">
        <v>13535717</v>
      </c>
      <c r="H209" s="10"/>
      <c r="I209" s="10">
        <v>11313387</v>
      </c>
      <c r="J209" s="10"/>
      <c r="K209" s="10">
        <v>4677564</v>
      </c>
      <c r="L209" s="10"/>
      <c r="M209" s="10">
        <v>4081965</v>
      </c>
    </row>
    <row r="210" spans="2:13" s="6" customFormat="1" ht="18.75">
      <c r="B210" s="27" t="s">
        <v>73</v>
      </c>
      <c r="C210" s="127"/>
      <c r="D210" s="127"/>
      <c r="E210" s="9"/>
      <c r="F210" s="9"/>
      <c r="G210" s="10"/>
      <c r="H210" s="10"/>
      <c r="I210" s="10"/>
      <c r="J210" s="10"/>
      <c r="K210" s="10"/>
      <c r="L210" s="10"/>
      <c r="M210" s="10"/>
    </row>
    <row r="211" spans="3:13" s="6" customFormat="1" ht="18.75">
      <c r="C211" s="27" t="s">
        <v>32</v>
      </c>
      <c r="D211" s="90"/>
      <c r="E211" s="9"/>
      <c r="F211" s="9"/>
      <c r="G211" s="19">
        <v>126105</v>
      </c>
      <c r="H211" s="10"/>
      <c r="I211" s="19">
        <v>158767</v>
      </c>
      <c r="J211" s="10"/>
      <c r="K211" s="131">
        <v>7987</v>
      </c>
      <c r="L211" s="10"/>
      <c r="M211" s="19">
        <v>20873</v>
      </c>
    </row>
    <row r="212" spans="3:13" s="6" customFormat="1" ht="18.75">
      <c r="C212" s="27" t="s">
        <v>74</v>
      </c>
      <c r="D212" s="90"/>
      <c r="E212" s="9"/>
      <c r="F212" s="9"/>
      <c r="G212" s="34">
        <v>8197</v>
      </c>
      <c r="H212" s="10"/>
      <c r="I212" s="34">
        <v>18088</v>
      </c>
      <c r="J212" s="10"/>
      <c r="K212" s="34">
        <v>9480</v>
      </c>
      <c r="L212" s="10"/>
      <c r="M212" s="34">
        <v>799</v>
      </c>
    </row>
    <row r="213" spans="3:13" s="6" customFormat="1" ht="18.75">
      <c r="C213" s="27" t="s">
        <v>187</v>
      </c>
      <c r="D213" s="90"/>
      <c r="E213" s="9"/>
      <c r="F213" s="9"/>
      <c r="G213" s="34">
        <v>14992</v>
      </c>
      <c r="H213" s="10"/>
      <c r="I213" s="34">
        <v>15813</v>
      </c>
      <c r="J213" s="10"/>
      <c r="K213" s="34">
        <v>40875</v>
      </c>
      <c r="L213" s="10"/>
      <c r="M213" s="34">
        <v>35970</v>
      </c>
    </row>
    <row r="214" spans="3:13" s="6" customFormat="1" ht="18.75">
      <c r="C214" s="27" t="s">
        <v>75</v>
      </c>
      <c r="D214" s="90"/>
      <c r="E214" s="9"/>
      <c r="F214" s="9"/>
      <c r="G214" s="21">
        <v>131255</v>
      </c>
      <c r="I214" s="21">
        <v>113017</v>
      </c>
      <c r="K214" s="21">
        <v>258675</v>
      </c>
      <c r="M214" s="21">
        <v>129702</v>
      </c>
    </row>
    <row r="215" spans="2:13" s="6" customFormat="1" ht="18.75">
      <c r="B215" s="27" t="s">
        <v>76</v>
      </c>
      <c r="C215" s="27"/>
      <c r="D215" s="90"/>
      <c r="E215" s="9"/>
      <c r="F215" s="9"/>
      <c r="G215" s="10">
        <f>SUM(G211:G214)</f>
        <v>280549</v>
      </c>
      <c r="H215" s="10"/>
      <c r="I215" s="10">
        <f>SUM(I211:I214)</f>
        <v>305685</v>
      </c>
      <c r="J215" s="10"/>
      <c r="K215" s="10">
        <f>SUM(K211:K214)</f>
        <v>317017</v>
      </c>
      <c r="L215" s="10"/>
      <c r="M215" s="10">
        <f>SUM(M211:M214)</f>
        <v>187344</v>
      </c>
    </row>
    <row r="216" spans="2:13" s="6" customFormat="1" ht="18.75">
      <c r="B216" s="27" t="s">
        <v>37</v>
      </c>
      <c r="C216" s="27"/>
      <c r="D216" s="90"/>
      <c r="E216" s="9"/>
      <c r="F216" s="9"/>
      <c r="G216" s="22">
        <v>8865</v>
      </c>
      <c r="H216" s="10"/>
      <c r="I216" s="22">
        <v>32743</v>
      </c>
      <c r="J216" s="10"/>
      <c r="K216" s="115" t="s">
        <v>85</v>
      </c>
      <c r="L216" s="82"/>
      <c r="M216" s="115" t="s">
        <v>85</v>
      </c>
    </row>
    <row r="217" spans="1:13" ht="18.75">
      <c r="A217" s="27" t="s">
        <v>16</v>
      </c>
      <c r="B217" s="27"/>
      <c r="C217" s="27"/>
      <c r="D217" s="27"/>
      <c r="E217" s="24"/>
      <c r="F217" s="24"/>
      <c r="G217" s="23">
        <f>SUM(G209:G216)-G215</f>
        <v>13825131</v>
      </c>
      <c r="H217" s="27"/>
      <c r="I217" s="23">
        <f>SUM(I209:I216)-I215</f>
        <v>11651815</v>
      </c>
      <c r="J217" s="27"/>
      <c r="K217" s="23">
        <f>SUM(K209:K216)-K215</f>
        <v>4994581</v>
      </c>
      <c r="L217" s="27"/>
      <c r="M217" s="23">
        <f>SUM(M209:M216)-M215</f>
        <v>4269309</v>
      </c>
    </row>
    <row r="218" spans="1:13" ht="18.75">
      <c r="A218" s="27" t="s">
        <v>33</v>
      </c>
      <c r="B218" s="27"/>
      <c r="C218" s="27"/>
      <c r="D218" s="27"/>
      <c r="E218" s="24"/>
      <c r="F218" s="24"/>
      <c r="G218" s="24"/>
      <c r="H218" s="27"/>
      <c r="I218" s="24"/>
      <c r="J218" s="27"/>
      <c r="K218" s="27"/>
      <c r="L218" s="27"/>
      <c r="M218" s="27"/>
    </row>
    <row r="219" spans="2:13" s="6" customFormat="1" ht="18.75">
      <c r="B219" s="27" t="s">
        <v>77</v>
      </c>
      <c r="C219" s="90"/>
      <c r="D219" s="90"/>
      <c r="E219" s="9"/>
      <c r="F219" s="9"/>
      <c r="G219" s="10">
        <v>7631364</v>
      </c>
      <c r="H219" s="10"/>
      <c r="I219" s="10">
        <v>6381999</v>
      </c>
      <c r="J219" s="10"/>
      <c r="K219" s="10">
        <v>2559176</v>
      </c>
      <c r="L219" s="10"/>
      <c r="M219" s="10">
        <v>2222348</v>
      </c>
    </row>
    <row r="220" spans="2:13" s="6" customFormat="1" ht="18.75">
      <c r="B220" s="27" t="s">
        <v>30</v>
      </c>
      <c r="C220" s="90"/>
      <c r="D220" s="90"/>
      <c r="E220" s="9"/>
      <c r="F220" s="9"/>
      <c r="G220" s="10">
        <f>4406355-G221</f>
        <v>3028908</v>
      </c>
      <c r="H220" s="10"/>
      <c r="I220" s="10">
        <f>3493954+24600-I221</f>
        <v>2497880</v>
      </c>
      <c r="J220" s="10"/>
      <c r="K220" s="10">
        <f>1635205-K221</f>
        <v>1224310</v>
      </c>
      <c r="L220" s="10"/>
      <c r="M220" s="10">
        <f>1224621+13630-M221</f>
        <v>911088</v>
      </c>
    </row>
    <row r="221" spans="2:13" s="6" customFormat="1" ht="18.75">
      <c r="B221" s="27" t="s">
        <v>188</v>
      </c>
      <c r="C221" s="90"/>
      <c r="D221" s="90"/>
      <c r="E221" s="9"/>
      <c r="F221" s="9"/>
      <c r="G221" s="10">
        <f>G261</f>
        <v>1377447</v>
      </c>
      <c r="H221" s="10"/>
      <c r="I221" s="10">
        <f>I261</f>
        <v>1020674</v>
      </c>
      <c r="J221" s="10"/>
      <c r="K221" s="10">
        <f>K261</f>
        <v>410895</v>
      </c>
      <c r="L221" s="10"/>
      <c r="M221" s="10">
        <f>M261</f>
        <v>327163</v>
      </c>
    </row>
    <row r="222" spans="1:13" ht="18.75">
      <c r="A222" s="27" t="s">
        <v>28</v>
      </c>
      <c r="B222" s="27"/>
      <c r="C222" s="27"/>
      <c r="D222" s="27"/>
      <c r="E222" s="24"/>
      <c r="F222" s="24"/>
      <c r="G222" s="25">
        <f>SUM(G219:G221)</f>
        <v>12037719</v>
      </c>
      <c r="H222" s="27"/>
      <c r="I222" s="25">
        <f>SUM(I219:I221)</f>
        <v>9900553</v>
      </c>
      <c r="J222" s="27"/>
      <c r="K222" s="25">
        <f>SUM(K219:K221)</f>
        <v>4194381</v>
      </c>
      <c r="L222" s="27"/>
      <c r="M222" s="25">
        <f>SUM(M219:M221)</f>
        <v>3460599</v>
      </c>
    </row>
    <row r="223" spans="1:13" ht="18.75">
      <c r="A223" s="27" t="s">
        <v>84</v>
      </c>
      <c r="B223" s="27"/>
      <c r="C223" s="27"/>
      <c r="D223" s="27"/>
      <c r="E223" s="24"/>
      <c r="F223" s="24"/>
      <c r="G223" s="26">
        <f>SUM(G217-G222)</f>
        <v>1787412</v>
      </c>
      <c r="H223" s="27"/>
      <c r="I223" s="26">
        <f>SUM(I217-I222)</f>
        <v>1751262</v>
      </c>
      <c r="J223" s="27"/>
      <c r="K223" s="26">
        <f>SUM(K217-K222)</f>
        <v>800200</v>
      </c>
      <c r="L223" s="27"/>
      <c r="M223" s="26">
        <f>SUM(M217-M222)</f>
        <v>808710</v>
      </c>
    </row>
    <row r="224" spans="1:13" ht="18.75">
      <c r="A224" s="27" t="s">
        <v>17</v>
      </c>
      <c r="B224" s="27"/>
      <c r="C224" s="27"/>
      <c r="D224" s="27"/>
      <c r="E224" s="24"/>
      <c r="F224" s="24"/>
      <c r="G224" s="27">
        <v>-533629</v>
      </c>
      <c r="H224" s="27"/>
      <c r="I224" s="27">
        <v>-370929</v>
      </c>
      <c r="J224" s="27"/>
      <c r="K224" s="27">
        <v>-313101</v>
      </c>
      <c r="L224" s="27"/>
      <c r="M224" s="27">
        <v>-184009</v>
      </c>
    </row>
    <row r="225" spans="1:13" ht="18.75">
      <c r="A225" s="27" t="s">
        <v>21</v>
      </c>
      <c r="B225" s="27"/>
      <c r="C225" s="27"/>
      <c r="D225" s="27"/>
      <c r="E225" s="24"/>
      <c r="F225" s="24"/>
      <c r="G225" s="27">
        <v>-403395</v>
      </c>
      <c r="H225" s="27"/>
      <c r="I225" s="27">
        <v>-325728</v>
      </c>
      <c r="J225" s="27"/>
      <c r="K225" s="27">
        <v>-175391</v>
      </c>
      <c r="L225" s="27"/>
      <c r="M225" s="27">
        <v>-159510</v>
      </c>
    </row>
    <row r="226" spans="1:13" ht="18.75">
      <c r="A226" s="27" t="s">
        <v>54</v>
      </c>
      <c r="B226" s="27"/>
      <c r="C226" s="27"/>
      <c r="D226" s="27"/>
      <c r="E226" s="24"/>
      <c r="F226" s="24"/>
      <c r="G226" s="28">
        <f>SUM(G223:G225)</f>
        <v>850388</v>
      </c>
      <c r="H226" s="26"/>
      <c r="I226" s="28">
        <f>SUM(I223:I225)</f>
        <v>1054605</v>
      </c>
      <c r="J226" s="26"/>
      <c r="K226" s="28">
        <f>SUM(K223:K225)</f>
        <v>311708</v>
      </c>
      <c r="L226" s="26"/>
      <c r="M226" s="28">
        <f>SUM(M223:M225)</f>
        <v>465191</v>
      </c>
    </row>
    <row r="227" spans="1:13" ht="18.75">
      <c r="A227" s="27" t="s">
        <v>88</v>
      </c>
      <c r="B227" s="27"/>
      <c r="C227" s="27"/>
      <c r="D227" s="27"/>
      <c r="E227" s="24"/>
      <c r="F227" s="24"/>
      <c r="G227" s="29">
        <v>-41523</v>
      </c>
      <c r="H227" s="26"/>
      <c r="I227" s="29">
        <v>-57947</v>
      </c>
      <c r="J227" s="26"/>
      <c r="K227" s="115" t="s">
        <v>85</v>
      </c>
      <c r="L227" s="82"/>
      <c r="M227" s="115" t="s">
        <v>85</v>
      </c>
    </row>
    <row r="228" spans="1:13" ht="19.5" thickBot="1">
      <c r="A228" s="27" t="s">
        <v>158</v>
      </c>
      <c r="B228" s="27"/>
      <c r="C228" s="27"/>
      <c r="D228" s="27"/>
      <c r="E228" s="24"/>
      <c r="F228" s="24"/>
      <c r="G228" s="30">
        <f>SUM(G226:G227)</f>
        <v>808865</v>
      </c>
      <c r="H228" s="26"/>
      <c r="I228" s="30">
        <f>SUM(I226:I227)</f>
        <v>996658</v>
      </c>
      <c r="J228" s="26"/>
      <c r="K228" s="30">
        <f>SUM(K226:K227)</f>
        <v>311708</v>
      </c>
      <c r="L228" s="26"/>
      <c r="M228" s="30">
        <f>SUM(M226:M227)</f>
        <v>465191</v>
      </c>
    </row>
    <row r="229" spans="1:13" ht="19.5" thickTop="1">
      <c r="A229" s="27"/>
      <c r="B229" s="27"/>
      <c r="C229" s="27"/>
      <c r="D229" s="27"/>
      <c r="E229" s="24"/>
      <c r="F229" s="24"/>
      <c r="G229" s="26"/>
      <c r="H229" s="26"/>
      <c r="I229" s="26"/>
      <c r="J229" s="26"/>
      <c r="K229" s="26"/>
      <c r="L229" s="26"/>
      <c r="M229" s="26"/>
    </row>
    <row r="230" spans="1:13" ht="18.75">
      <c r="A230" s="27" t="s">
        <v>159</v>
      </c>
      <c r="B230" s="27"/>
      <c r="C230" s="27"/>
      <c r="D230" s="27"/>
      <c r="E230" s="24"/>
      <c r="F230" s="24"/>
      <c r="G230" s="7"/>
      <c r="I230" s="26"/>
      <c r="M230" s="26"/>
    </row>
    <row r="231" spans="1:13" ht="19.5" thickBot="1">
      <c r="A231" s="27"/>
      <c r="B231" s="27" t="s">
        <v>50</v>
      </c>
      <c r="C231" s="27"/>
      <c r="D231" s="27"/>
      <c r="E231" s="61"/>
      <c r="F231" s="24"/>
      <c r="G231" s="31">
        <f>(G228*1000)/G233</f>
        <v>0.6798868005140933</v>
      </c>
      <c r="H231" s="26"/>
      <c r="I231" s="31">
        <f>(I228*1000)/I233</f>
        <v>0.847203100188479</v>
      </c>
      <c r="J231" s="26"/>
      <c r="K231" s="31">
        <f>(K228*1000)/K233</f>
        <v>0.2620043577292218</v>
      </c>
      <c r="L231" s="26"/>
      <c r="M231" s="31">
        <f>(M228*1000)/M233</f>
        <v>0.39543279377658</v>
      </c>
    </row>
    <row r="232" spans="1:13" s="13" customFormat="1" ht="19.5" thickTop="1">
      <c r="A232" s="26"/>
      <c r="B232" s="26"/>
      <c r="C232" s="26"/>
      <c r="D232" s="26"/>
      <c r="E232" s="39"/>
      <c r="F232" s="129"/>
      <c r="G232" s="32"/>
      <c r="H232" s="26"/>
      <c r="I232" s="32"/>
      <c r="J232" s="26"/>
      <c r="K232" s="32"/>
      <c r="L232" s="26"/>
      <c r="M232" s="32"/>
    </row>
    <row r="233" spans="2:13" ht="19.5" thickBot="1">
      <c r="B233" s="27" t="s">
        <v>53</v>
      </c>
      <c r="C233" s="27"/>
      <c r="D233" s="27"/>
      <c r="E233" s="61"/>
      <c r="F233" s="24"/>
      <c r="G233" s="33">
        <v>1189705403</v>
      </c>
      <c r="H233" s="10"/>
      <c r="I233" s="33">
        <v>1176409765</v>
      </c>
      <c r="J233" s="10"/>
      <c r="K233" s="33">
        <v>1189705403</v>
      </c>
      <c r="L233" s="10"/>
      <c r="M233" s="33">
        <v>1176409765</v>
      </c>
    </row>
    <row r="234" spans="7:11" ht="19.5" thickTop="1">
      <c r="G234" s="26"/>
      <c r="J234" s="13"/>
      <c r="K234" s="12"/>
    </row>
    <row r="235" spans="1:13" ht="18.75">
      <c r="A235" s="7" t="s">
        <v>55</v>
      </c>
      <c r="E235" s="7"/>
      <c r="F235" s="7"/>
      <c r="G235" s="6"/>
      <c r="I235" s="6"/>
      <c r="K235" s="6"/>
      <c r="M235" s="6"/>
    </row>
    <row r="236" spans="5:13" ht="18.75">
      <c r="E236" s="7"/>
      <c r="F236" s="7"/>
      <c r="G236" s="6"/>
      <c r="I236" s="6"/>
      <c r="K236" s="6"/>
      <c r="M236" s="6"/>
    </row>
    <row r="237" spans="5:13" ht="18.75">
      <c r="E237" s="7"/>
      <c r="F237" s="7"/>
      <c r="G237" s="6"/>
      <c r="I237" s="6"/>
      <c r="K237" s="6"/>
      <c r="M237" s="6"/>
    </row>
    <row r="238" spans="5:13" ht="18.75">
      <c r="E238" s="7"/>
      <c r="F238" s="7"/>
      <c r="G238" s="6"/>
      <c r="I238" s="6"/>
      <c r="K238" s="6"/>
      <c r="M238" s="6"/>
    </row>
    <row r="239" spans="5:13" ht="18.75">
      <c r="E239" s="7"/>
      <c r="F239" s="7"/>
      <c r="G239" s="6"/>
      <c r="I239" s="6"/>
      <c r="K239" s="6"/>
      <c r="M239" s="6"/>
    </row>
    <row r="240" spans="5:13" ht="18.75">
      <c r="E240" s="7"/>
      <c r="F240" s="7"/>
      <c r="G240" s="6"/>
      <c r="I240" s="6"/>
      <c r="K240" s="6"/>
      <c r="M240" s="6"/>
    </row>
    <row r="241" spans="5:13" ht="18.75">
      <c r="E241" s="7"/>
      <c r="F241" s="7"/>
      <c r="G241" s="6"/>
      <c r="I241" s="6"/>
      <c r="K241" s="6"/>
      <c r="M241" s="6"/>
    </row>
    <row r="242" spans="5:13" ht="18.75">
      <c r="E242" s="7"/>
      <c r="F242" s="7"/>
      <c r="G242" s="6"/>
      <c r="I242" s="6"/>
      <c r="K242" s="6"/>
      <c r="M242" s="6"/>
    </row>
    <row r="243" spans="5:13" ht="18.75">
      <c r="E243" s="7"/>
      <c r="F243" s="7"/>
      <c r="G243" s="6"/>
      <c r="I243" s="6"/>
      <c r="K243" s="6"/>
      <c r="M243" s="6"/>
    </row>
    <row r="244" spans="5:13" ht="18.75">
      <c r="E244" s="7"/>
      <c r="F244" s="7"/>
      <c r="G244" s="6"/>
      <c r="I244" s="6"/>
      <c r="K244" s="6"/>
      <c r="M244" s="6"/>
    </row>
    <row r="245" spans="5:13" ht="18.75">
      <c r="E245" s="7"/>
      <c r="F245" s="7"/>
      <c r="G245" s="6"/>
      <c r="I245" s="6"/>
      <c r="K245" s="6"/>
      <c r="M245" s="6"/>
    </row>
    <row r="246" spans="5:13" ht="18.75">
      <c r="E246" s="7"/>
      <c r="F246" s="7"/>
      <c r="G246" s="6"/>
      <c r="I246" s="6"/>
      <c r="K246" s="6"/>
      <c r="M246" s="6"/>
    </row>
    <row r="247" spans="5:13" ht="18.75">
      <c r="E247" s="7"/>
      <c r="F247" s="7"/>
      <c r="G247" s="6"/>
      <c r="I247" s="6"/>
      <c r="K247" s="6"/>
      <c r="M247" s="6"/>
    </row>
    <row r="248" spans="1:13" ht="18.75">
      <c r="A248" s="141" t="s">
        <v>174</v>
      </c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</row>
    <row r="249" spans="1:13" ht="18.75">
      <c r="A249" s="98"/>
      <c r="B249" s="98"/>
      <c r="C249" s="98"/>
      <c r="D249" s="98"/>
      <c r="E249" s="120"/>
      <c r="F249" s="120"/>
      <c r="G249" s="100"/>
      <c r="H249" s="98"/>
      <c r="I249" s="100"/>
      <c r="J249" s="98"/>
      <c r="K249" s="121"/>
      <c r="M249" s="121" t="s">
        <v>156</v>
      </c>
    </row>
    <row r="250" spans="1:13" ht="18.75">
      <c r="A250" s="141" t="s">
        <v>58</v>
      </c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</row>
    <row r="251" spans="1:13" ht="18.75">
      <c r="A251" s="141" t="s">
        <v>38</v>
      </c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</row>
    <row r="252" spans="1:13" ht="18.75">
      <c r="A252" s="141" t="s">
        <v>216</v>
      </c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</row>
    <row r="253" spans="3:13" ht="18.75">
      <c r="C253" s="122"/>
      <c r="D253" s="122"/>
      <c r="E253" s="122"/>
      <c r="F253" s="123"/>
      <c r="G253" s="124"/>
      <c r="H253" s="122"/>
      <c r="I253" s="124"/>
      <c r="J253" s="122"/>
      <c r="K253" s="121"/>
      <c r="M253" s="121" t="s">
        <v>151</v>
      </c>
    </row>
    <row r="254" spans="7:13" s="83" customFormat="1" ht="18.75">
      <c r="G254" s="84"/>
      <c r="H254" s="84" t="s">
        <v>46</v>
      </c>
      <c r="I254" s="85"/>
      <c r="J254" s="7"/>
      <c r="K254" s="84"/>
      <c r="L254" s="84" t="s">
        <v>172</v>
      </c>
      <c r="M254" s="85"/>
    </row>
    <row r="255" spans="5:13" ht="18.75">
      <c r="E255" s="55"/>
      <c r="F255" s="7"/>
      <c r="G255" s="125" t="s">
        <v>165</v>
      </c>
      <c r="H255" s="86"/>
      <c r="I255" s="88" t="str">
        <f>"2549"</f>
        <v>2549</v>
      </c>
      <c r="K255" s="125" t="s">
        <v>165</v>
      </c>
      <c r="L255" s="86"/>
      <c r="M255" s="88" t="str">
        <f>"2549"</f>
        <v>2549</v>
      </c>
    </row>
    <row r="256" spans="5:13" ht="18.75">
      <c r="E256" s="55"/>
      <c r="F256" s="7"/>
      <c r="G256" s="130"/>
      <c r="H256" s="86"/>
      <c r="I256" s="126"/>
      <c r="K256" s="130"/>
      <c r="L256" s="86"/>
      <c r="M256" s="87" t="s">
        <v>167</v>
      </c>
    </row>
    <row r="257" spans="1:13" ht="18.75">
      <c r="A257" s="46" t="s">
        <v>18</v>
      </c>
      <c r="B257" s="27"/>
      <c r="C257" s="27"/>
      <c r="D257" s="27"/>
      <c r="E257" s="129"/>
      <c r="F257" s="129"/>
      <c r="G257" s="132"/>
      <c r="H257" s="27"/>
      <c r="I257" s="132"/>
      <c r="J257" s="27"/>
      <c r="K257" s="132"/>
      <c r="L257" s="133"/>
      <c r="M257" s="132"/>
    </row>
    <row r="258" spans="2:13" ht="18.75">
      <c r="B258" s="27" t="s">
        <v>50</v>
      </c>
      <c r="C258" s="27"/>
      <c r="D258" s="27"/>
      <c r="E258" s="24"/>
      <c r="F258" s="24"/>
      <c r="G258" s="27">
        <f>G228</f>
        <v>808865</v>
      </c>
      <c r="H258" s="27"/>
      <c r="I258" s="27">
        <f>I228</f>
        <v>996658</v>
      </c>
      <c r="J258" s="27"/>
      <c r="K258" s="27">
        <f>K228</f>
        <v>311708</v>
      </c>
      <c r="L258" s="27"/>
      <c r="M258" s="27">
        <f>M228</f>
        <v>465191</v>
      </c>
    </row>
    <row r="259" spans="2:13" ht="18.75">
      <c r="B259" s="27" t="s">
        <v>129</v>
      </c>
      <c r="C259" s="27"/>
      <c r="D259" s="27"/>
      <c r="E259" s="24"/>
      <c r="F259" s="24"/>
      <c r="G259" s="24"/>
      <c r="H259" s="27"/>
      <c r="I259" s="24"/>
      <c r="J259" s="27"/>
      <c r="K259" s="134"/>
      <c r="L259" s="27"/>
      <c r="M259" s="134"/>
    </row>
    <row r="260" spans="3:13" ht="18.75">
      <c r="C260" s="27" t="s">
        <v>41</v>
      </c>
      <c r="D260" s="27"/>
      <c r="E260" s="24"/>
      <c r="F260" s="24"/>
      <c r="G260" s="39"/>
      <c r="H260" s="27"/>
      <c r="I260" s="39"/>
      <c r="J260" s="27"/>
      <c r="K260" s="134"/>
      <c r="L260" s="27"/>
      <c r="M260" s="134"/>
    </row>
    <row r="261" spans="3:13" s="6" customFormat="1" ht="18.75">
      <c r="C261" s="26" t="s">
        <v>188</v>
      </c>
      <c r="D261" s="26"/>
      <c r="E261" s="27"/>
      <c r="F261" s="27"/>
      <c r="G261" s="35">
        <v>1377447</v>
      </c>
      <c r="H261" s="35"/>
      <c r="I261" s="35">
        <v>1020674</v>
      </c>
      <c r="J261" s="35"/>
      <c r="K261" s="35">
        <v>410895</v>
      </c>
      <c r="L261" s="35"/>
      <c r="M261" s="35">
        <v>327163</v>
      </c>
    </row>
    <row r="262" spans="3:13" s="6" customFormat="1" ht="18.75">
      <c r="C262" s="26" t="s">
        <v>43</v>
      </c>
      <c r="D262" s="26"/>
      <c r="E262" s="27"/>
      <c r="F262" s="27"/>
      <c r="G262" s="35">
        <v>26820</v>
      </c>
      <c r="H262" s="35"/>
      <c r="I262" s="35">
        <v>14909</v>
      </c>
      <c r="J262" s="35"/>
      <c r="K262" s="35">
        <v>10769</v>
      </c>
      <c r="L262" s="35"/>
      <c r="M262" s="36" t="s">
        <v>85</v>
      </c>
    </row>
    <row r="263" spans="3:13" s="6" customFormat="1" ht="18.75">
      <c r="C263" s="26" t="s">
        <v>79</v>
      </c>
      <c r="D263" s="26"/>
      <c r="E263" s="27"/>
      <c r="F263" s="27"/>
      <c r="G263" s="35">
        <v>-25669</v>
      </c>
      <c r="H263" s="35"/>
      <c r="I263" s="35">
        <v>-19787</v>
      </c>
      <c r="J263" s="35"/>
      <c r="K263" s="35">
        <v>-25669</v>
      </c>
      <c r="L263" s="35"/>
      <c r="M263" s="35">
        <v>-19787</v>
      </c>
    </row>
    <row r="264" spans="3:13" s="6" customFormat="1" ht="18.75">
      <c r="C264" s="26" t="s">
        <v>175</v>
      </c>
      <c r="D264" s="26"/>
      <c r="E264" s="27"/>
      <c r="F264" s="27"/>
      <c r="G264" s="35">
        <v>-8865</v>
      </c>
      <c r="H264" s="35"/>
      <c r="I264" s="35">
        <v>-32743</v>
      </c>
      <c r="J264" s="35"/>
      <c r="K264" s="36" t="s">
        <v>85</v>
      </c>
      <c r="L264" s="35"/>
      <c r="M264" s="36" t="s">
        <v>85</v>
      </c>
    </row>
    <row r="265" spans="3:13" s="6" customFormat="1" ht="18.75">
      <c r="C265" s="26" t="s">
        <v>88</v>
      </c>
      <c r="D265" s="26"/>
      <c r="E265" s="27"/>
      <c r="F265" s="27"/>
      <c r="G265" s="35">
        <v>41523</v>
      </c>
      <c r="H265" s="35"/>
      <c r="I265" s="35">
        <v>57947</v>
      </c>
      <c r="J265" s="35"/>
      <c r="K265" s="36" t="s">
        <v>85</v>
      </c>
      <c r="L265" s="35"/>
      <c r="M265" s="36" t="s">
        <v>85</v>
      </c>
    </row>
    <row r="266" spans="3:13" s="6" customFormat="1" ht="18.75">
      <c r="C266" s="26" t="s">
        <v>78</v>
      </c>
      <c r="D266" s="26"/>
      <c r="E266" s="27"/>
      <c r="F266" s="27"/>
      <c r="G266" s="37">
        <v>110373</v>
      </c>
      <c r="H266" s="35"/>
      <c r="I266" s="36">
        <v>84447</v>
      </c>
      <c r="J266" s="35"/>
      <c r="K266" s="36" t="s">
        <v>85</v>
      </c>
      <c r="L266" s="35"/>
      <c r="M266" s="36" t="s">
        <v>85</v>
      </c>
    </row>
    <row r="267" spans="3:13" s="6" customFormat="1" ht="18.75">
      <c r="C267" s="26" t="s">
        <v>112</v>
      </c>
      <c r="D267" s="26"/>
      <c r="E267" s="27"/>
      <c r="F267" s="27"/>
      <c r="G267" s="37">
        <v>4635</v>
      </c>
      <c r="H267" s="35"/>
      <c r="I267" s="37">
        <v>15317</v>
      </c>
      <c r="J267" s="35"/>
      <c r="K267" s="37">
        <v>3020</v>
      </c>
      <c r="L267" s="35"/>
      <c r="M267" s="36">
        <v>3349</v>
      </c>
    </row>
    <row r="268" spans="3:13" s="6" customFormat="1" ht="18.75">
      <c r="C268" s="26" t="s">
        <v>190</v>
      </c>
      <c r="D268" s="26"/>
      <c r="E268" s="27"/>
      <c r="F268" s="27"/>
      <c r="G268" s="37">
        <v>75840</v>
      </c>
      <c r="H268" s="35"/>
      <c r="I268" s="37">
        <v>27887</v>
      </c>
      <c r="J268" s="35"/>
      <c r="K268" s="37">
        <v>75840</v>
      </c>
      <c r="L268" s="35"/>
      <c r="M268" s="37">
        <v>27887</v>
      </c>
    </row>
    <row r="269" spans="3:13" s="6" customFormat="1" ht="18.75">
      <c r="C269" s="26" t="s">
        <v>191</v>
      </c>
      <c r="D269" s="26"/>
      <c r="E269" s="27"/>
      <c r="F269" s="27"/>
      <c r="G269" s="37">
        <v>18961</v>
      </c>
      <c r="H269" s="35"/>
      <c r="I269" s="37">
        <v>5615</v>
      </c>
      <c r="J269" s="35"/>
      <c r="K269" s="37">
        <v>18961</v>
      </c>
      <c r="L269" s="35"/>
      <c r="M269" s="37">
        <v>5615</v>
      </c>
    </row>
    <row r="270" spans="3:13" s="6" customFormat="1" ht="18.75">
      <c r="C270" s="26" t="s">
        <v>176</v>
      </c>
      <c r="D270" s="26"/>
      <c r="E270" s="27"/>
      <c r="F270" s="27"/>
      <c r="G270" s="35">
        <f>-8626-G271</f>
        <v>-4176</v>
      </c>
      <c r="H270" s="35"/>
      <c r="I270" s="37">
        <v>373</v>
      </c>
      <c r="J270" s="35"/>
      <c r="K270" s="37">
        <v>-1919</v>
      </c>
      <c r="L270" s="35"/>
      <c r="M270" s="37">
        <v>-1285</v>
      </c>
    </row>
    <row r="271" spans="3:13" s="6" customFormat="1" ht="18.75">
      <c r="C271" s="26" t="s">
        <v>192</v>
      </c>
      <c r="D271" s="26"/>
      <c r="E271" s="27"/>
      <c r="F271" s="27"/>
      <c r="G271" s="35">
        <v>-4450</v>
      </c>
      <c r="H271" s="35"/>
      <c r="I271" s="36" t="s">
        <v>85</v>
      </c>
      <c r="J271" s="35"/>
      <c r="K271" s="36" t="s">
        <v>85</v>
      </c>
      <c r="L271" s="35"/>
      <c r="M271" s="36" t="s">
        <v>85</v>
      </c>
    </row>
    <row r="272" spans="3:13" s="6" customFormat="1" ht="18.75">
      <c r="C272" s="26" t="s">
        <v>144</v>
      </c>
      <c r="D272" s="26"/>
      <c r="E272" s="27"/>
      <c r="F272" s="27"/>
      <c r="G272" s="38" t="s">
        <v>85</v>
      </c>
      <c r="H272" s="35"/>
      <c r="I272" s="38">
        <v>1309</v>
      </c>
      <c r="J272" s="35"/>
      <c r="K272" s="38" t="s">
        <v>85</v>
      </c>
      <c r="L272" s="35"/>
      <c r="M272" s="38" t="s">
        <v>85</v>
      </c>
    </row>
    <row r="273" spans="2:13" ht="18.75">
      <c r="B273" s="27" t="s">
        <v>39</v>
      </c>
      <c r="C273" s="27"/>
      <c r="D273" s="27"/>
      <c r="E273" s="24"/>
      <c r="F273" s="24"/>
      <c r="G273" s="39"/>
      <c r="H273" s="27"/>
      <c r="I273" s="39"/>
      <c r="J273" s="27"/>
      <c r="K273" s="27"/>
      <c r="L273" s="27"/>
      <c r="M273" s="27"/>
    </row>
    <row r="274" spans="3:13" ht="18.75">
      <c r="C274" s="27" t="s">
        <v>42</v>
      </c>
      <c r="D274" s="27"/>
      <c r="E274" s="24"/>
      <c r="F274" s="24"/>
      <c r="G274" s="40">
        <f>SUM(G258:G273)</f>
        <v>2421304</v>
      </c>
      <c r="H274" s="27"/>
      <c r="I274" s="40">
        <f>SUM(I258:I273)</f>
        <v>2172606</v>
      </c>
      <c r="J274" s="27"/>
      <c r="K274" s="40">
        <f>SUM(K258:K272)</f>
        <v>803605</v>
      </c>
      <c r="L274" s="27"/>
      <c r="M274" s="40">
        <f>SUM(M258:M273)</f>
        <v>808133</v>
      </c>
    </row>
    <row r="275" spans="2:13" ht="18.75">
      <c r="B275" s="27" t="s">
        <v>113</v>
      </c>
      <c r="D275" s="27"/>
      <c r="E275" s="24"/>
      <c r="F275" s="24"/>
      <c r="G275" s="24"/>
      <c r="H275" s="24"/>
      <c r="I275" s="24"/>
      <c r="J275" s="24"/>
      <c r="K275" s="24"/>
      <c r="L275" s="24"/>
      <c r="M275" s="24"/>
    </row>
    <row r="276" spans="3:13" s="6" customFormat="1" ht="18.75">
      <c r="C276" s="26" t="s">
        <v>90</v>
      </c>
      <c r="D276" s="26"/>
      <c r="E276" s="27"/>
      <c r="F276" s="27"/>
      <c r="G276" s="35">
        <v>-163579</v>
      </c>
      <c r="H276" s="35"/>
      <c r="I276" s="35">
        <v>-330052</v>
      </c>
      <c r="J276" s="35"/>
      <c r="K276" s="35">
        <v>-110100</v>
      </c>
      <c r="L276" s="35"/>
      <c r="M276" s="35">
        <v>-293058</v>
      </c>
    </row>
    <row r="277" spans="3:13" s="6" customFormat="1" ht="18.75">
      <c r="C277" s="26" t="s">
        <v>194</v>
      </c>
      <c r="D277" s="26"/>
      <c r="E277" s="27"/>
      <c r="F277" s="27"/>
      <c r="G277" s="35">
        <v>483</v>
      </c>
      <c r="H277" s="35"/>
      <c r="I277" s="35">
        <v>2872</v>
      </c>
      <c r="J277" s="35"/>
      <c r="K277" s="35">
        <v>-60303</v>
      </c>
      <c r="L277" s="35"/>
      <c r="M277" s="35">
        <v>-68927</v>
      </c>
    </row>
    <row r="278" spans="3:13" s="6" customFormat="1" ht="18.75">
      <c r="C278" s="26" t="s">
        <v>60</v>
      </c>
      <c r="D278" s="26"/>
      <c r="E278" s="27"/>
      <c r="F278" s="27"/>
      <c r="G278" s="35">
        <v>18813</v>
      </c>
      <c r="H278" s="35"/>
      <c r="I278" s="35">
        <v>28342</v>
      </c>
      <c r="J278" s="35"/>
      <c r="K278" s="35">
        <v>1572</v>
      </c>
      <c r="L278" s="35"/>
      <c r="M278" s="35">
        <v>20732</v>
      </c>
    </row>
    <row r="279" spans="3:13" s="6" customFormat="1" ht="18.75">
      <c r="C279" s="26" t="s">
        <v>114</v>
      </c>
      <c r="D279" s="26"/>
      <c r="E279" s="27"/>
      <c r="F279" s="27"/>
      <c r="G279" s="35">
        <v>-11289</v>
      </c>
      <c r="H279" s="35"/>
      <c r="I279" s="35">
        <v>-184413</v>
      </c>
      <c r="J279" s="35"/>
      <c r="K279" s="35">
        <v>-812</v>
      </c>
      <c r="L279" s="35"/>
      <c r="M279" s="35">
        <v>-18644</v>
      </c>
    </row>
    <row r="280" spans="3:13" s="6" customFormat="1" ht="18.75">
      <c r="C280" s="26" t="s">
        <v>115</v>
      </c>
      <c r="D280" s="26"/>
      <c r="E280" s="27"/>
      <c r="F280" s="27"/>
      <c r="G280" s="35">
        <v>-26169</v>
      </c>
      <c r="H280" s="35"/>
      <c r="I280" s="35">
        <v>68007</v>
      </c>
      <c r="J280" s="35"/>
      <c r="K280" s="35">
        <v>1690</v>
      </c>
      <c r="L280" s="35"/>
      <c r="M280" s="35">
        <v>-3074</v>
      </c>
    </row>
    <row r="281" spans="2:13" s="6" customFormat="1" ht="18.75">
      <c r="B281" s="27" t="s">
        <v>116</v>
      </c>
      <c r="C281" s="26"/>
      <c r="D281" s="26"/>
      <c r="E281" s="27"/>
      <c r="F281" s="27"/>
      <c r="G281" s="35"/>
      <c r="H281" s="35"/>
      <c r="J281" s="35"/>
      <c r="K281" s="35"/>
      <c r="L281" s="35"/>
      <c r="M281" s="35"/>
    </row>
    <row r="282" spans="3:13" s="6" customFormat="1" ht="18.75">
      <c r="C282" s="26" t="s">
        <v>7</v>
      </c>
      <c r="D282" s="26"/>
      <c r="E282" s="12"/>
      <c r="F282" s="27"/>
      <c r="G282" s="35">
        <v>-15944</v>
      </c>
      <c r="H282" s="35"/>
      <c r="I282" s="35">
        <v>-58288</v>
      </c>
      <c r="J282" s="35"/>
      <c r="K282" s="35">
        <v>36853</v>
      </c>
      <c r="L282" s="35"/>
      <c r="M282" s="35">
        <v>36306</v>
      </c>
    </row>
    <row r="283" spans="3:13" s="6" customFormat="1" ht="18.75">
      <c r="C283" s="26" t="s">
        <v>103</v>
      </c>
      <c r="D283" s="26"/>
      <c r="E283" s="12"/>
      <c r="F283" s="27"/>
      <c r="G283" s="35">
        <v>19084</v>
      </c>
      <c r="H283" s="35"/>
      <c r="I283" s="35">
        <v>-13467</v>
      </c>
      <c r="J283" s="35"/>
      <c r="K283" s="35">
        <v>4572</v>
      </c>
      <c r="L283" s="35"/>
      <c r="M283" s="35">
        <v>11698</v>
      </c>
    </row>
    <row r="284" spans="3:13" s="6" customFormat="1" ht="18.75">
      <c r="C284" s="135" t="s">
        <v>67</v>
      </c>
      <c r="D284" s="135"/>
      <c r="E284" s="136"/>
      <c r="F284" s="27"/>
      <c r="G284" s="36">
        <v>-97786</v>
      </c>
      <c r="H284" s="35"/>
      <c r="I284" s="35">
        <v>18662</v>
      </c>
      <c r="J284" s="35"/>
      <c r="K284" s="35">
        <v>33089</v>
      </c>
      <c r="L284" s="35"/>
      <c r="M284" s="35">
        <v>-51232</v>
      </c>
    </row>
    <row r="285" spans="3:13" s="6" customFormat="1" ht="18.75">
      <c r="C285" s="26" t="s">
        <v>68</v>
      </c>
      <c r="D285" s="26"/>
      <c r="E285" s="12"/>
      <c r="F285" s="27"/>
      <c r="G285" s="36">
        <v>341099</v>
      </c>
      <c r="H285" s="35"/>
      <c r="I285" s="36">
        <v>352086</v>
      </c>
      <c r="J285" s="35"/>
      <c r="K285" s="35">
        <v>135647</v>
      </c>
      <c r="L285" s="35"/>
      <c r="M285" s="35">
        <v>291440</v>
      </c>
    </row>
    <row r="286" spans="3:13" s="6" customFormat="1" ht="18.75">
      <c r="C286" s="26" t="s">
        <v>8</v>
      </c>
      <c r="D286" s="26"/>
      <c r="E286" s="12"/>
      <c r="F286" s="27"/>
      <c r="G286" s="37">
        <v>-49737</v>
      </c>
      <c r="H286" s="37"/>
      <c r="I286" s="36">
        <v>164237</v>
      </c>
      <c r="J286" s="37"/>
      <c r="K286" s="37">
        <v>-31223</v>
      </c>
      <c r="L286" s="37"/>
      <c r="M286" s="37">
        <v>49488</v>
      </c>
    </row>
    <row r="287" spans="3:13" s="6" customFormat="1" ht="18.75">
      <c r="C287" s="26" t="s">
        <v>69</v>
      </c>
      <c r="D287" s="26"/>
      <c r="E287" s="12"/>
      <c r="F287" s="27"/>
      <c r="G287" s="37">
        <v>54000</v>
      </c>
      <c r="H287" s="37"/>
      <c r="I287" s="37">
        <v>78001</v>
      </c>
      <c r="J287" s="37"/>
      <c r="K287" s="37">
        <v>54000</v>
      </c>
      <c r="L287" s="37"/>
      <c r="M287" s="37">
        <v>78001</v>
      </c>
    </row>
    <row r="288" spans="3:13" s="6" customFormat="1" ht="18.75">
      <c r="C288" s="26" t="s">
        <v>70</v>
      </c>
      <c r="D288" s="26"/>
      <c r="E288" s="12"/>
      <c r="F288" s="27"/>
      <c r="G288" s="41">
        <v>-6902</v>
      </c>
      <c r="H288" s="37"/>
      <c r="I288" s="41">
        <v>-29531</v>
      </c>
      <c r="J288" s="37"/>
      <c r="K288" s="41">
        <v>-10165</v>
      </c>
      <c r="L288" s="37"/>
      <c r="M288" s="41">
        <v>5622</v>
      </c>
    </row>
    <row r="289" spans="1:13" ht="18.75">
      <c r="A289" s="27" t="s">
        <v>44</v>
      </c>
      <c r="B289" s="27"/>
      <c r="C289" s="27"/>
      <c r="D289" s="27"/>
      <c r="E289" s="24"/>
      <c r="F289" s="24"/>
      <c r="G289" s="25">
        <f>SUM(G274:G288)</f>
        <v>2483377</v>
      </c>
      <c r="H289" s="27"/>
      <c r="I289" s="25">
        <f>SUM(I274:I288)</f>
        <v>2269062</v>
      </c>
      <c r="J289" s="27"/>
      <c r="K289" s="25">
        <f>SUM(K274:K288)</f>
        <v>858425</v>
      </c>
      <c r="L289" s="26"/>
      <c r="M289" s="25">
        <f>SUM(M274:M288)</f>
        <v>866485</v>
      </c>
    </row>
    <row r="290" spans="1:13" ht="18.75">
      <c r="A290" s="27"/>
      <c r="B290" s="27"/>
      <c r="C290" s="27"/>
      <c r="D290" s="27"/>
      <c r="E290" s="24"/>
      <c r="F290" s="24"/>
      <c r="G290" s="24"/>
      <c r="H290" s="27"/>
      <c r="I290" s="24"/>
      <c r="J290" s="27"/>
      <c r="K290" s="27"/>
      <c r="L290" s="27"/>
      <c r="M290" s="27"/>
    </row>
    <row r="291" spans="1:13" ht="18.75">
      <c r="A291" s="7" t="s">
        <v>55</v>
      </c>
      <c r="E291" s="7"/>
      <c r="F291" s="7"/>
      <c r="G291" s="6"/>
      <c r="I291" s="6"/>
      <c r="K291" s="6"/>
      <c r="M291" s="6"/>
    </row>
    <row r="292" spans="5:13" ht="18.75">
      <c r="E292" s="7"/>
      <c r="F292" s="7"/>
      <c r="G292" s="6"/>
      <c r="I292" s="6"/>
      <c r="K292" s="6"/>
      <c r="M292" s="6"/>
    </row>
    <row r="293" spans="5:13" ht="18.75">
      <c r="E293" s="7"/>
      <c r="F293" s="7"/>
      <c r="G293" s="6"/>
      <c r="I293" s="6"/>
      <c r="K293" s="6"/>
      <c r="M293" s="6"/>
    </row>
    <row r="294" spans="5:13" ht="18.75">
      <c r="E294" s="7"/>
      <c r="F294" s="7"/>
      <c r="G294" s="6"/>
      <c r="I294" s="6"/>
      <c r="K294" s="6"/>
      <c r="M294" s="6"/>
    </row>
    <row r="295" spans="5:13" ht="18.75">
      <c r="E295" s="7"/>
      <c r="F295" s="7"/>
      <c r="G295" s="6"/>
      <c r="I295" s="6"/>
      <c r="K295" s="6"/>
      <c r="M295" s="6"/>
    </row>
    <row r="296" spans="5:13" ht="18.75">
      <c r="E296" s="7"/>
      <c r="F296" s="7"/>
      <c r="G296" s="6"/>
      <c r="I296" s="6"/>
      <c r="K296" s="6"/>
      <c r="M296" s="6"/>
    </row>
    <row r="297" spans="5:13" ht="18.75">
      <c r="E297" s="7"/>
      <c r="F297" s="7"/>
      <c r="G297" s="6"/>
      <c r="I297" s="6"/>
      <c r="K297" s="6"/>
      <c r="M297" s="6"/>
    </row>
    <row r="298" spans="1:13" ht="18.75">
      <c r="A298" s="141" t="s">
        <v>177</v>
      </c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</row>
    <row r="299" spans="1:13" ht="18.75">
      <c r="A299" s="98"/>
      <c r="B299" s="98"/>
      <c r="C299" s="98"/>
      <c r="D299" s="98"/>
      <c r="E299" s="120"/>
      <c r="F299" s="120"/>
      <c r="G299" s="100"/>
      <c r="H299" s="98"/>
      <c r="I299" s="100"/>
      <c r="J299" s="98"/>
      <c r="K299" s="121"/>
      <c r="M299" s="121" t="s">
        <v>156</v>
      </c>
    </row>
    <row r="300" spans="1:13" ht="18.75">
      <c r="A300" s="141" t="s">
        <v>58</v>
      </c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</row>
    <row r="301" spans="1:13" ht="18.75">
      <c r="A301" s="141" t="s">
        <v>161</v>
      </c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</row>
    <row r="302" spans="1:13" ht="18.75">
      <c r="A302" s="141" t="s">
        <v>216</v>
      </c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</row>
    <row r="303" spans="3:13" ht="18.75">
      <c r="C303" s="122"/>
      <c r="D303" s="122"/>
      <c r="E303" s="122"/>
      <c r="F303" s="123"/>
      <c r="G303" s="124"/>
      <c r="H303" s="122"/>
      <c r="I303" s="124"/>
      <c r="J303" s="122"/>
      <c r="K303" s="121"/>
      <c r="M303" s="121" t="s">
        <v>151</v>
      </c>
    </row>
    <row r="304" spans="7:13" s="83" customFormat="1" ht="18.75">
      <c r="G304" s="84"/>
      <c r="H304" s="84" t="s">
        <v>46</v>
      </c>
      <c r="I304" s="85"/>
      <c r="J304" s="7"/>
      <c r="K304" s="84"/>
      <c r="L304" s="84" t="s">
        <v>172</v>
      </c>
      <c r="M304" s="85"/>
    </row>
    <row r="305" spans="5:13" ht="18.75">
      <c r="E305" s="55"/>
      <c r="F305" s="7"/>
      <c r="G305" s="125" t="s">
        <v>165</v>
      </c>
      <c r="H305" s="86"/>
      <c r="I305" s="88" t="str">
        <f>"2549"</f>
        <v>2549</v>
      </c>
      <c r="K305" s="125" t="s">
        <v>165</v>
      </c>
      <c r="L305" s="86"/>
      <c r="M305" s="88" t="str">
        <f>"2549"</f>
        <v>2549</v>
      </c>
    </row>
    <row r="306" spans="5:13" ht="18.75">
      <c r="E306" s="55"/>
      <c r="F306" s="7"/>
      <c r="G306" s="130"/>
      <c r="H306" s="86"/>
      <c r="I306" s="126"/>
      <c r="K306" s="130"/>
      <c r="L306" s="86"/>
      <c r="M306" s="87" t="s">
        <v>167</v>
      </c>
    </row>
    <row r="307" spans="1:13" ht="18.75">
      <c r="A307" s="46" t="s">
        <v>19</v>
      </c>
      <c r="B307" s="27"/>
      <c r="C307" s="27"/>
      <c r="D307" s="27"/>
      <c r="E307" s="24"/>
      <c r="F307" s="24"/>
      <c r="G307" s="39"/>
      <c r="H307" s="27"/>
      <c r="I307" s="39"/>
      <c r="J307" s="27"/>
      <c r="K307" s="27"/>
      <c r="L307" s="27"/>
      <c r="M307" s="27"/>
    </row>
    <row r="308" spans="2:13" s="6" customFormat="1" ht="18.75">
      <c r="B308" s="26" t="s">
        <v>128</v>
      </c>
      <c r="C308" s="26"/>
      <c r="D308" s="26"/>
      <c r="E308" s="27"/>
      <c r="F308" s="27"/>
      <c r="G308" s="37">
        <v>58071</v>
      </c>
      <c r="H308" s="37"/>
      <c r="I308" s="37">
        <v>-584701</v>
      </c>
      <c r="J308" s="37"/>
      <c r="K308" s="36" t="s">
        <v>85</v>
      </c>
      <c r="L308" s="37"/>
      <c r="M308" s="37">
        <v>-127560</v>
      </c>
    </row>
    <row r="309" spans="2:13" s="6" customFormat="1" ht="18.75">
      <c r="B309" s="26" t="s">
        <v>198</v>
      </c>
      <c r="C309" s="26"/>
      <c r="D309" s="26"/>
      <c r="E309" s="27"/>
      <c r="F309" s="27"/>
      <c r="G309" s="36" t="s">
        <v>85</v>
      </c>
      <c r="H309" s="37"/>
      <c r="I309" s="37">
        <v>4501</v>
      </c>
      <c r="J309" s="37"/>
      <c r="K309" s="37">
        <v>543523</v>
      </c>
      <c r="L309" s="37"/>
      <c r="M309" s="36" t="s">
        <v>85</v>
      </c>
    </row>
    <row r="310" spans="2:13" s="6" customFormat="1" ht="18.75">
      <c r="B310" s="26" t="s">
        <v>199</v>
      </c>
      <c r="C310" s="26"/>
      <c r="D310" s="26"/>
      <c r="E310" s="27"/>
      <c r="F310" s="27"/>
      <c r="G310" s="36">
        <v>-111993</v>
      </c>
      <c r="H310" s="37"/>
      <c r="I310" s="36">
        <v>-351743</v>
      </c>
      <c r="J310" s="37"/>
      <c r="K310" s="36">
        <v>-368868</v>
      </c>
      <c r="L310" s="37"/>
      <c r="M310" s="36">
        <v>-1833023</v>
      </c>
    </row>
    <row r="311" spans="2:13" s="6" customFormat="1" ht="18.75">
      <c r="B311" s="26" t="s">
        <v>200</v>
      </c>
      <c r="C311" s="26"/>
      <c r="D311" s="26"/>
      <c r="E311" s="27"/>
      <c r="F311" s="27"/>
      <c r="G311" s="36" t="s">
        <v>85</v>
      </c>
      <c r="H311" s="37"/>
      <c r="I311" s="36">
        <v>-1277392</v>
      </c>
      <c r="J311" s="37"/>
      <c r="K311" s="36" t="s">
        <v>85</v>
      </c>
      <c r="L311" s="36"/>
      <c r="M311" s="36" t="s">
        <v>85</v>
      </c>
    </row>
    <row r="312" spans="2:13" s="6" customFormat="1" ht="18.75">
      <c r="B312" s="26" t="s">
        <v>201</v>
      </c>
      <c r="C312" s="26"/>
      <c r="D312" s="26"/>
      <c r="E312" s="27"/>
      <c r="F312" s="27"/>
      <c r="G312" s="36" t="s">
        <v>85</v>
      </c>
      <c r="H312" s="37"/>
      <c r="I312" s="36">
        <v>-870312</v>
      </c>
      <c r="J312" s="37"/>
      <c r="K312" s="36" t="s">
        <v>85</v>
      </c>
      <c r="L312" s="37"/>
      <c r="M312" s="35">
        <v>-870312</v>
      </c>
    </row>
    <row r="313" spans="2:13" s="6" customFormat="1" ht="18.75">
      <c r="B313" s="26" t="s">
        <v>228</v>
      </c>
      <c r="C313" s="26"/>
      <c r="D313" s="26"/>
      <c r="E313" s="27"/>
      <c r="F313" s="27"/>
      <c r="G313" s="36">
        <v>12914</v>
      </c>
      <c r="H313" s="37"/>
      <c r="I313" s="36">
        <v>469882</v>
      </c>
      <c r="J313" s="37"/>
      <c r="K313" s="36">
        <v>17289</v>
      </c>
      <c r="L313" s="37"/>
      <c r="M313" s="36" t="s">
        <v>85</v>
      </c>
    </row>
    <row r="314" spans="2:13" s="6" customFormat="1" ht="18.75">
      <c r="B314" s="26" t="s">
        <v>178</v>
      </c>
      <c r="C314" s="26"/>
      <c r="D314" s="26"/>
      <c r="E314" s="27"/>
      <c r="F314" s="27"/>
      <c r="G314" s="37">
        <v>21470</v>
      </c>
      <c r="H314" s="37"/>
      <c r="I314" s="37">
        <v>29510</v>
      </c>
      <c r="J314" s="37"/>
      <c r="K314" s="37">
        <v>18285</v>
      </c>
      <c r="L314" s="37"/>
      <c r="M314" s="37">
        <v>2576</v>
      </c>
    </row>
    <row r="315" spans="2:13" s="6" customFormat="1" ht="18.75">
      <c r="B315" s="26" t="s">
        <v>117</v>
      </c>
      <c r="C315" s="26"/>
      <c r="D315" s="26"/>
      <c r="E315" s="27"/>
      <c r="F315" s="27"/>
      <c r="G315" s="37">
        <v>-2303866</v>
      </c>
      <c r="H315" s="37"/>
      <c r="I315" s="37">
        <v>-2500022</v>
      </c>
      <c r="J315" s="37"/>
      <c r="K315" s="37">
        <v>-813832</v>
      </c>
      <c r="L315" s="37"/>
      <c r="M315" s="37">
        <v>-1171681</v>
      </c>
    </row>
    <row r="316" spans="2:13" s="6" customFormat="1" ht="18.75">
      <c r="B316" s="26" t="s">
        <v>232</v>
      </c>
      <c r="C316" s="26"/>
      <c r="D316" s="26"/>
      <c r="E316" s="27"/>
      <c r="F316" s="27"/>
      <c r="G316" s="36">
        <v>35000</v>
      </c>
      <c r="H316" s="37"/>
      <c r="I316" s="36" t="s">
        <v>85</v>
      </c>
      <c r="J316" s="37"/>
      <c r="K316" s="37">
        <v>-80750</v>
      </c>
      <c r="L316" s="37"/>
      <c r="M316" s="37">
        <v>15311</v>
      </c>
    </row>
    <row r="317" spans="2:13" s="6" customFormat="1" ht="18.75">
      <c r="B317" s="26" t="s">
        <v>160</v>
      </c>
      <c r="C317" s="26"/>
      <c r="D317" s="26"/>
      <c r="E317" s="27"/>
      <c r="F317" s="27"/>
      <c r="G317" s="36" t="s">
        <v>85</v>
      </c>
      <c r="H317" s="37"/>
      <c r="I317" s="37">
        <v>36000</v>
      </c>
      <c r="J317" s="37"/>
      <c r="K317" s="36" t="s">
        <v>85</v>
      </c>
      <c r="L317" s="37"/>
      <c r="M317" s="36" t="s">
        <v>85</v>
      </c>
    </row>
    <row r="318" spans="2:13" s="6" customFormat="1" ht="18.75">
      <c r="B318" s="26" t="s">
        <v>118</v>
      </c>
      <c r="C318" s="26"/>
      <c r="D318" s="26"/>
      <c r="E318" s="27"/>
      <c r="F318" s="27"/>
      <c r="G318" s="37">
        <v>-40880</v>
      </c>
      <c r="H318" s="37"/>
      <c r="I318" s="37">
        <v>-39385</v>
      </c>
      <c r="J318" s="37"/>
      <c r="K318" s="36">
        <v>-29370</v>
      </c>
      <c r="L318" s="37"/>
      <c r="M318" s="36">
        <v>-35449</v>
      </c>
    </row>
    <row r="319" spans="2:13" s="6" customFormat="1" ht="18.75">
      <c r="B319" s="26" t="s">
        <v>150</v>
      </c>
      <c r="C319" s="26"/>
      <c r="D319" s="26"/>
      <c r="E319" s="27"/>
      <c r="F319" s="27"/>
      <c r="G319" s="36" t="s">
        <v>85</v>
      </c>
      <c r="H319" s="37"/>
      <c r="I319" s="36">
        <v>-10271</v>
      </c>
      <c r="J319" s="37"/>
      <c r="K319" s="36" t="s">
        <v>85</v>
      </c>
      <c r="L319" s="37"/>
      <c r="M319" s="36" t="s">
        <v>85</v>
      </c>
    </row>
    <row r="320" spans="2:13" s="6" customFormat="1" ht="18.75">
      <c r="B320" s="26" t="s">
        <v>236</v>
      </c>
      <c r="C320" s="26"/>
      <c r="D320" s="26"/>
      <c r="E320" s="27"/>
      <c r="F320" s="27"/>
      <c r="G320" s="78">
        <v>66027</v>
      </c>
      <c r="H320" s="37"/>
      <c r="I320" s="36" t="s">
        <v>85</v>
      </c>
      <c r="J320" s="37"/>
      <c r="K320" s="36" t="s">
        <v>85</v>
      </c>
      <c r="L320" s="37"/>
      <c r="M320" s="36" t="s">
        <v>85</v>
      </c>
    </row>
    <row r="321" spans="2:13" s="6" customFormat="1" ht="18.75">
      <c r="B321" s="26" t="s">
        <v>193</v>
      </c>
      <c r="C321" s="26"/>
      <c r="D321" s="26"/>
      <c r="E321" s="27"/>
      <c r="F321" s="27"/>
      <c r="G321" s="38" t="s">
        <v>85</v>
      </c>
      <c r="H321" s="37"/>
      <c r="I321" s="38">
        <v>28110</v>
      </c>
      <c r="J321" s="37"/>
      <c r="K321" s="38" t="s">
        <v>85</v>
      </c>
      <c r="L321" s="37"/>
      <c r="M321" s="38" t="s">
        <v>85</v>
      </c>
    </row>
    <row r="322" spans="1:13" ht="18.75">
      <c r="A322" s="27" t="s">
        <v>45</v>
      </c>
      <c r="B322" s="27"/>
      <c r="C322" s="27"/>
      <c r="D322" s="27"/>
      <c r="E322" s="24"/>
      <c r="F322" s="24"/>
      <c r="G322" s="42">
        <f>SUM(G308:G321)</f>
        <v>-2263257</v>
      </c>
      <c r="H322" s="27"/>
      <c r="I322" s="42">
        <f>SUM(I308:I321)</f>
        <v>-5065823</v>
      </c>
      <c r="J322" s="27"/>
      <c r="K322" s="42">
        <f>SUM(K308:K321)</f>
        <v>-713723</v>
      </c>
      <c r="L322" s="27"/>
      <c r="M322" s="42">
        <f>SUM(M308:M321)</f>
        <v>-4020138</v>
      </c>
    </row>
    <row r="323" spans="1:13" ht="18.75">
      <c r="A323" s="46" t="s">
        <v>20</v>
      </c>
      <c r="B323" s="27"/>
      <c r="C323" s="27"/>
      <c r="D323" s="27"/>
      <c r="E323" s="24"/>
      <c r="F323" s="24"/>
      <c r="G323" s="24"/>
      <c r="H323" s="27"/>
      <c r="I323" s="24"/>
      <c r="J323" s="27"/>
      <c r="K323" s="27"/>
      <c r="L323" s="27"/>
      <c r="M323" s="27"/>
    </row>
    <row r="324" spans="2:13" s="6" customFormat="1" ht="18.75">
      <c r="B324" s="26" t="s">
        <v>179</v>
      </c>
      <c r="C324" s="26"/>
      <c r="D324" s="26"/>
      <c r="E324" s="27"/>
      <c r="F324" s="27"/>
      <c r="G324" s="37">
        <v>161897</v>
      </c>
      <c r="H324" s="37"/>
      <c r="I324" s="37">
        <f>151117-4050</f>
        <v>147067</v>
      </c>
      <c r="J324" s="37"/>
      <c r="K324" s="37">
        <v>200000</v>
      </c>
      <c r="L324" s="37"/>
      <c r="M324" s="37">
        <v>240000</v>
      </c>
    </row>
    <row r="325" spans="2:13" s="6" customFormat="1" ht="18.75">
      <c r="B325" s="26" t="s">
        <v>229</v>
      </c>
      <c r="C325" s="26"/>
      <c r="D325" s="26"/>
      <c r="E325" s="27"/>
      <c r="F325" s="27"/>
      <c r="G325" s="36">
        <v>-5138</v>
      </c>
      <c r="H325" s="37"/>
      <c r="I325" s="36">
        <v>11253</v>
      </c>
      <c r="J325" s="37"/>
      <c r="K325" s="36">
        <v>50000</v>
      </c>
      <c r="L325" s="37"/>
      <c r="M325" s="36" t="s">
        <v>85</v>
      </c>
    </row>
    <row r="326" spans="2:13" s="6" customFormat="1" ht="18.75">
      <c r="B326" s="26" t="s">
        <v>230</v>
      </c>
      <c r="C326" s="26"/>
      <c r="D326" s="26"/>
      <c r="E326" s="27"/>
      <c r="F326" s="27"/>
      <c r="G326" s="37">
        <v>1029605</v>
      </c>
      <c r="H326" s="37"/>
      <c r="I326" s="37">
        <v>1149782</v>
      </c>
      <c r="J326" s="37"/>
      <c r="K326" s="37">
        <v>390000</v>
      </c>
      <c r="L326" s="37"/>
      <c r="M326" s="37">
        <v>533800</v>
      </c>
    </row>
    <row r="327" spans="2:13" s="6" customFormat="1" ht="18.75">
      <c r="B327" s="26" t="s">
        <v>231</v>
      </c>
      <c r="C327" s="26"/>
      <c r="D327" s="26"/>
      <c r="E327" s="27"/>
      <c r="F327" s="27"/>
      <c r="G327" s="36">
        <v>-581687</v>
      </c>
      <c r="H327" s="37"/>
      <c r="I327" s="36">
        <v>-2268004</v>
      </c>
      <c r="J327" s="37"/>
      <c r="K327" s="36">
        <v>-117594</v>
      </c>
      <c r="L327" s="37"/>
      <c r="M327" s="36">
        <v>-1877191</v>
      </c>
    </row>
    <row r="328" spans="2:13" s="6" customFormat="1" ht="18.75">
      <c r="B328" s="26" t="s">
        <v>180</v>
      </c>
      <c r="C328" s="26"/>
      <c r="D328" s="26"/>
      <c r="E328" s="27"/>
      <c r="F328" s="27"/>
      <c r="G328" s="37">
        <v>-113322</v>
      </c>
      <c r="H328" s="37"/>
      <c r="I328" s="37">
        <v>-119426</v>
      </c>
      <c r="J328" s="37"/>
      <c r="K328" s="37">
        <v>-32172</v>
      </c>
      <c r="L328" s="37"/>
      <c r="M328" s="37">
        <v>-31329</v>
      </c>
    </row>
    <row r="329" spans="2:13" s="6" customFormat="1" ht="18.75">
      <c r="B329" s="26" t="s">
        <v>202</v>
      </c>
      <c r="C329" s="26"/>
      <c r="D329" s="26"/>
      <c r="E329" s="27"/>
      <c r="F329" s="27"/>
      <c r="G329" s="36" t="s">
        <v>85</v>
      </c>
      <c r="H329" s="37"/>
      <c r="I329" s="36">
        <v>4605061</v>
      </c>
      <c r="J329" s="37"/>
      <c r="K329" s="36" t="s">
        <v>85</v>
      </c>
      <c r="L329" s="37"/>
      <c r="M329" s="36">
        <v>4605061</v>
      </c>
    </row>
    <row r="330" spans="2:13" s="6" customFormat="1" ht="18.75">
      <c r="B330" s="26" t="s">
        <v>89</v>
      </c>
      <c r="C330" s="26"/>
      <c r="D330" s="26"/>
      <c r="E330" s="27"/>
      <c r="F330" s="27"/>
      <c r="G330" s="36" t="s">
        <v>85</v>
      </c>
      <c r="H330" s="37"/>
      <c r="I330" s="36">
        <v>257188</v>
      </c>
      <c r="J330" s="37"/>
      <c r="K330" s="36" t="s">
        <v>85</v>
      </c>
      <c r="L330" s="37"/>
      <c r="M330" s="36">
        <v>257188</v>
      </c>
    </row>
    <row r="331" spans="2:13" s="6" customFormat="1" ht="18.75">
      <c r="B331" s="26" t="s">
        <v>181</v>
      </c>
      <c r="C331" s="26"/>
      <c r="D331" s="26"/>
      <c r="E331" s="27"/>
      <c r="F331" s="27"/>
      <c r="G331" s="36" t="s">
        <v>85</v>
      </c>
      <c r="H331" s="37"/>
      <c r="I331" s="36">
        <v>-44981</v>
      </c>
      <c r="J331" s="37"/>
      <c r="K331" s="36" t="s">
        <v>85</v>
      </c>
      <c r="L331" s="37"/>
      <c r="M331" s="36" t="s">
        <v>85</v>
      </c>
    </row>
    <row r="332" spans="2:13" s="6" customFormat="1" ht="18.75">
      <c r="B332" s="26" t="s">
        <v>80</v>
      </c>
      <c r="C332" s="26"/>
      <c r="D332" s="26"/>
      <c r="E332" s="27"/>
      <c r="F332" s="27"/>
      <c r="G332" s="36">
        <v>-590518</v>
      </c>
      <c r="H332" s="37"/>
      <c r="I332" s="36">
        <v>-590518</v>
      </c>
      <c r="J332" s="37"/>
      <c r="K332" s="37">
        <v>-590518</v>
      </c>
      <c r="L332" s="37"/>
      <c r="M332" s="37">
        <v>-590518</v>
      </c>
    </row>
    <row r="333" spans="2:13" s="6" customFormat="1" ht="18.75">
      <c r="B333" s="26" t="s">
        <v>170</v>
      </c>
      <c r="C333" s="26"/>
      <c r="D333" s="26"/>
      <c r="E333" s="27"/>
      <c r="F333" s="27"/>
      <c r="G333" s="36">
        <v>-22731</v>
      </c>
      <c r="H333" s="37"/>
      <c r="I333" s="36">
        <v>-1080</v>
      </c>
      <c r="J333" s="37"/>
      <c r="K333" s="36" t="s">
        <v>85</v>
      </c>
      <c r="L333" s="37"/>
      <c r="M333" s="36" t="s">
        <v>85</v>
      </c>
    </row>
    <row r="334" spans="1:13" ht="18.75">
      <c r="A334" s="27" t="s">
        <v>234</v>
      </c>
      <c r="B334" s="27"/>
      <c r="C334" s="27"/>
      <c r="D334" s="27"/>
      <c r="E334" s="24"/>
      <c r="F334" s="24"/>
      <c r="G334" s="42">
        <f>SUM(G324:G333)</f>
        <v>-121894</v>
      </c>
      <c r="H334" s="27"/>
      <c r="I334" s="42">
        <f>SUM(I324:I333)</f>
        <v>3146342</v>
      </c>
      <c r="J334" s="27"/>
      <c r="K334" s="42">
        <f>SUM(K324:K333)</f>
        <v>-100284</v>
      </c>
      <c r="L334" s="27"/>
      <c r="M334" s="42">
        <f>SUM(M324:M333)</f>
        <v>3137011</v>
      </c>
    </row>
    <row r="335" spans="1:13" ht="18.75">
      <c r="A335" s="27" t="s">
        <v>51</v>
      </c>
      <c r="B335" s="27"/>
      <c r="C335" s="27"/>
      <c r="D335" s="27"/>
      <c r="E335" s="24"/>
      <c r="F335" s="24"/>
      <c r="G335" s="6">
        <f>G289+G322+G334</f>
        <v>98226</v>
      </c>
      <c r="H335" s="27"/>
      <c r="I335" s="6">
        <f>I289+I322+I334</f>
        <v>349581</v>
      </c>
      <c r="J335" s="27"/>
      <c r="K335" s="6">
        <f>K289+K322+K334</f>
        <v>44418</v>
      </c>
      <c r="L335" s="27"/>
      <c r="M335" s="6">
        <f>M289+M322+M334</f>
        <v>-16642</v>
      </c>
    </row>
    <row r="336" spans="1:13" ht="18.75">
      <c r="A336" s="27" t="s">
        <v>162</v>
      </c>
      <c r="B336" s="27"/>
      <c r="C336" s="27"/>
      <c r="D336" s="27"/>
      <c r="E336" s="24"/>
      <c r="F336" s="24"/>
      <c r="G336" s="43">
        <f>I11</f>
        <v>1101049</v>
      </c>
      <c r="H336" s="27"/>
      <c r="I336" s="43">
        <v>528950</v>
      </c>
      <c r="J336" s="27"/>
      <c r="K336" s="27">
        <f>M11</f>
        <v>60450</v>
      </c>
      <c r="L336" s="27"/>
      <c r="M336" s="27">
        <v>100760</v>
      </c>
    </row>
    <row r="337" spans="1:13" ht="19.5" thickBot="1">
      <c r="A337" s="27" t="s">
        <v>163</v>
      </c>
      <c r="B337" s="27"/>
      <c r="C337" s="27"/>
      <c r="D337" s="27"/>
      <c r="E337" s="24"/>
      <c r="F337" s="24"/>
      <c r="G337" s="44">
        <f>SUM(G335:G336)</f>
        <v>1199275</v>
      </c>
      <c r="H337" s="27"/>
      <c r="I337" s="44">
        <f>SUM(I335:I336)</f>
        <v>878531</v>
      </c>
      <c r="J337" s="27"/>
      <c r="K337" s="44">
        <f>SUM(K335:K336)</f>
        <v>104868</v>
      </c>
      <c r="L337" s="27"/>
      <c r="M337" s="44">
        <f>SUM(M335:M336)</f>
        <v>84118</v>
      </c>
    </row>
    <row r="338" spans="1:13" ht="19.5" thickTop="1">
      <c r="A338" s="27"/>
      <c r="B338" s="27"/>
      <c r="C338" s="27"/>
      <c r="D338" s="27"/>
      <c r="E338" s="24"/>
      <c r="F338" s="24"/>
      <c r="G338" s="24"/>
      <c r="H338" s="27"/>
      <c r="I338" s="24"/>
      <c r="J338" s="27"/>
      <c r="K338" s="27"/>
      <c r="L338" s="27"/>
      <c r="M338" s="27"/>
    </row>
    <row r="339" spans="1:13" ht="18.75">
      <c r="A339" s="27" t="s">
        <v>57</v>
      </c>
      <c r="B339" s="27"/>
      <c r="C339" s="27"/>
      <c r="D339" s="27"/>
      <c r="E339" s="24"/>
      <c r="F339" s="24"/>
      <c r="G339" s="24"/>
      <c r="H339" s="27"/>
      <c r="I339" s="24"/>
      <c r="J339" s="27"/>
      <c r="K339" s="27"/>
      <c r="L339" s="27"/>
      <c r="M339" s="27"/>
    </row>
    <row r="340" spans="2:13" ht="18.75">
      <c r="B340" s="27" t="s">
        <v>164</v>
      </c>
      <c r="C340" s="27"/>
      <c r="D340" s="27"/>
      <c r="E340" s="24"/>
      <c r="F340" s="24"/>
      <c r="G340" s="24"/>
      <c r="H340" s="27"/>
      <c r="I340" s="24"/>
      <c r="J340" s="27"/>
      <c r="K340" s="27"/>
      <c r="L340" s="27"/>
      <c r="M340" s="27"/>
    </row>
    <row r="341" spans="3:13" ht="18.75">
      <c r="C341" s="27" t="s">
        <v>17</v>
      </c>
      <c r="D341" s="27"/>
      <c r="E341" s="24"/>
      <c r="F341" s="24"/>
      <c r="G341" s="45">
        <v>601929</v>
      </c>
      <c r="H341" s="45"/>
      <c r="I341" s="45">
        <v>371121</v>
      </c>
      <c r="J341" s="45"/>
      <c r="K341" s="45">
        <v>377359</v>
      </c>
      <c r="L341" s="45"/>
      <c r="M341" s="45">
        <v>159751</v>
      </c>
    </row>
    <row r="342" spans="3:13" ht="18.75">
      <c r="C342" s="27" t="s">
        <v>21</v>
      </c>
      <c r="D342" s="27"/>
      <c r="E342" s="24"/>
      <c r="F342" s="24"/>
      <c r="G342" s="45">
        <v>630891</v>
      </c>
      <c r="H342" s="45"/>
      <c r="I342" s="45">
        <v>492382</v>
      </c>
      <c r="J342" s="45"/>
      <c r="K342" s="45">
        <v>142699</v>
      </c>
      <c r="L342" s="45"/>
      <c r="M342" s="45">
        <v>215778</v>
      </c>
    </row>
    <row r="343" spans="3:13" ht="18.75">
      <c r="C343" s="27"/>
      <c r="D343" s="27"/>
      <c r="E343" s="24"/>
      <c r="F343" s="24"/>
      <c r="G343" s="45"/>
      <c r="H343" s="45"/>
      <c r="I343" s="45"/>
      <c r="J343" s="45"/>
      <c r="K343" s="45"/>
      <c r="L343" s="45"/>
      <c r="M343" s="45"/>
    </row>
    <row r="344" spans="1:13" ht="18.75">
      <c r="A344" s="7" t="s">
        <v>55</v>
      </c>
      <c r="E344" s="7"/>
      <c r="F344" s="7"/>
      <c r="G344" s="6"/>
      <c r="I344" s="6"/>
      <c r="K344" s="6"/>
      <c r="M344" s="6"/>
    </row>
    <row r="348" spans="1:13" ht="18.75">
      <c r="A348" s="141" t="s">
        <v>182</v>
      </c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</row>
  </sheetData>
  <mergeCells count="25">
    <mergeCell ref="A348:M348"/>
    <mergeCell ref="A298:M298"/>
    <mergeCell ref="A300:M300"/>
    <mergeCell ref="A301:M301"/>
    <mergeCell ref="A302:M302"/>
    <mergeCell ref="A248:M248"/>
    <mergeCell ref="A250:M250"/>
    <mergeCell ref="A251:M251"/>
    <mergeCell ref="A252:M252"/>
    <mergeCell ref="A199:M199"/>
    <mergeCell ref="A201:M201"/>
    <mergeCell ref="A202:M202"/>
    <mergeCell ref="A203:M203"/>
    <mergeCell ref="A102:M102"/>
    <mergeCell ref="A100:M100"/>
    <mergeCell ref="A101:M101"/>
    <mergeCell ref="A1:M1"/>
    <mergeCell ref="A2:M2"/>
    <mergeCell ref="A51:M51"/>
    <mergeCell ref="A52:M52"/>
    <mergeCell ref="A50:M50"/>
    <mergeCell ref="A154:M154"/>
    <mergeCell ref="A150:M150"/>
    <mergeCell ref="A152:M152"/>
    <mergeCell ref="A153:M153"/>
  </mergeCells>
  <printOptions/>
  <pageMargins left="0.984251968503937" right="0.3937007874015748" top="0.3937007874015748" bottom="0.3937007874015748" header="0.1968503937007874" footer="0.1968503937007874"/>
  <pageSetup firstPageNumber="3" useFirstPageNumber="1" horizontalDpi="600" verticalDpi="600" orientation="portrait" scale="80" r:id="rId1"/>
  <rowBreaks count="6" manualBreakCount="6">
    <brk id="50" max="255" man="1"/>
    <brk id="100" max="255" man="1"/>
    <brk id="150" max="255" man="1"/>
    <brk id="199" max="255" man="1"/>
    <brk id="248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4"/>
  <sheetViews>
    <sheetView showGridLines="0" zoomScaleSheetLayoutView="100" workbookViewId="0" topLeftCell="A52">
      <selection activeCell="B63" sqref="B63"/>
    </sheetView>
  </sheetViews>
  <sheetFormatPr defaultColWidth="9.140625" defaultRowHeight="21.75"/>
  <cols>
    <col min="1" max="1" width="49.7109375" style="47" customWidth="1"/>
    <col min="2" max="2" width="6.28125" style="47" customWidth="1"/>
    <col min="3" max="3" width="2.7109375" style="47" customWidth="1"/>
    <col min="4" max="4" width="10.7109375" style="47" customWidth="1"/>
    <col min="5" max="5" width="1.7109375" style="47" customWidth="1"/>
    <col min="6" max="6" width="10.7109375" style="47" customWidth="1"/>
    <col min="7" max="7" width="1.7109375" style="47" customWidth="1"/>
    <col min="8" max="8" width="10.7109375" style="47" customWidth="1"/>
    <col min="9" max="9" width="1.7109375" style="47" customWidth="1"/>
    <col min="10" max="10" width="10.7109375" style="47" customWidth="1"/>
    <col min="11" max="11" width="1.7109375" style="47" customWidth="1"/>
    <col min="12" max="12" width="10.7109375" style="47" customWidth="1"/>
    <col min="13" max="13" width="1.7109375" style="47" customWidth="1"/>
    <col min="14" max="14" width="10.7109375" style="47" customWidth="1"/>
    <col min="15" max="15" width="1.7109375" style="47" customWidth="1"/>
    <col min="16" max="16" width="10.7109375" style="47" customWidth="1"/>
    <col min="17" max="17" width="1.7109375" style="47" customWidth="1"/>
    <col min="18" max="18" width="10.7109375" style="47" customWidth="1"/>
    <col min="19" max="19" width="1.7109375" style="47" customWidth="1"/>
    <col min="20" max="20" width="10.7109375" style="47" customWidth="1"/>
    <col min="21" max="21" width="1.7109375" style="47" customWidth="1"/>
    <col min="22" max="22" width="10.7109375" style="47" customWidth="1"/>
    <col min="23" max="23" width="1.7109375" style="47" customWidth="1"/>
    <col min="24" max="24" width="10.7109375" style="47" customWidth="1"/>
    <col min="25" max="25" width="1.7109375" style="47" customWidth="1"/>
    <col min="26" max="26" width="10.7109375" style="47" customWidth="1"/>
    <col min="27" max="27" width="1.7109375" style="47" customWidth="1"/>
    <col min="28" max="16384" width="8.00390625" style="47" customWidth="1"/>
  </cols>
  <sheetData>
    <row r="1" ht="18.75">
      <c r="Z1" s="48" t="s">
        <v>156</v>
      </c>
    </row>
    <row r="2" spans="1:26" ht="18.75">
      <c r="A2" s="146" t="s">
        <v>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8.75">
      <c r="A3" s="146" t="s">
        <v>40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18.75">
      <c r="A4" s="146" t="s">
        <v>216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9:26" s="50" customFormat="1" ht="18.75">
      <c r="I5" s="51"/>
      <c r="Z5" s="52" t="s">
        <v>151</v>
      </c>
    </row>
    <row r="6" spans="4:26" ht="18.75">
      <c r="D6" s="53" t="s">
        <v>46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4:26" s="49" customFormat="1" ht="18.75">
      <c r="D7" s="51"/>
      <c r="E7" s="51"/>
      <c r="F7" s="144" t="s">
        <v>52</v>
      </c>
      <c r="G7" s="144"/>
      <c r="H7" s="144"/>
      <c r="I7" s="144"/>
      <c r="J7" s="144"/>
      <c r="K7" s="144"/>
      <c r="L7" s="143"/>
      <c r="M7" s="50"/>
      <c r="O7" s="51"/>
      <c r="P7" s="49" t="s">
        <v>183</v>
      </c>
      <c r="Q7" s="50"/>
      <c r="R7" s="144" t="s">
        <v>71</v>
      </c>
      <c r="S7" s="144"/>
      <c r="T7" s="144"/>
      <c r="U7" s="51"/>
      <c r="V7" s="51" t="s">
        <v>203</v>
      </c>
      <c r="W7" s="51"/>
      <c r="X7" s="51"/>
      <c r="Y7" s="51"/>
      <c r="Z7" s="51"/>
    </row>
    <row r="8" spans="4:24" s="49" customFormat="1" ht="18.75">
      <c r="D8" s="49" t="s">
        <v>12</v>
      </c>
      <c r="H8" s="49" t="s">
        <v>204</v>
      </c>
      <c r="J8" s="49" t="s">
        <v>52</v>
      </c>
      <c r="L8" s="49" t="s">
        <v>136</v>
      </c>
      <c r="P8" s="49" t="s">
        <v>205</v>
      </c>
      <c r="R8" s="49" t="s">
        <v>184</v>
      </c>
      <c r="V8" s="49" t="s">
        <v>206</v>
      </c>
      <c r="X8" s="49" t="s">
        <v>47</v>
      </c>
    </row>
    <row r="9" spans="4:24" s="49" customFormat="1" ht="18.75">
      <c r="D9" s="49" t="s">
        <v>35</v>
      </c>
      <c r="F9" s="49" t="s">
        <v>137</v>
      </c>
      <c r="H9" s="49" t="s">
        <v>207</v>
      </c>
      <c r="J9" s="49" t="s">
        <v>138</v>
      </c>
      <c r="L9" s="49" t="s">
        <v>139</v>
      </c>
      <c r="N9" s="49" t="s">
        <v>136</v>
      </c>
      <c r="P9" s="49" t="s">
        <v>185</v>
      </c>
      <c r="R9" s="49" t="s">
        <v>87</v>
      </c>
      <c r="V9" s="49" t="s">
        <v>208</v>
      </c>
      <c r="X9" s="49" t="s">
        <v>48</v>
      </c>
    </row>
    <row r="10" spans="2:26" s="49" customFormat="1" ht="18.75">
      <c r="B10" s="55" t="s">
        <v>34</v>
      </c>
      <c r="D10" s="54" t="s">
        <v>36</v>
      </c>
      <c r="F10" s="54" t="s">
        <v>140</v>
      </c>
      <c r="H10" s="54" t="s">
        <v>119</v>
      </c>
      <c r="J10" s="54" t="s">
        <v>209</v>
      </c>
      <c r="K10" s="51"/>
      <c r="L10" s="54" t="s">
        <v>141</v>
      </c>
      <c r="N10" s="54" t="s">
        <v>210</v>
      </c>
      <c r="P10" s="54" t="s">
        <v>186</v>
      </c>
      <c r="Q10" s="51"/>
      <c r="R10" s="54" t="s">
        <v>86</v>
      </c>
      <c r="S10" s="51"/>
      <c r="T10" s="54" t="s">
        <v>27</v>
      </c>
      <c r="V10" s="54" t="s">
        <v>211</v>
      </c>
      <c r="X10" s="54" t="s">
        <v>49</v>
      </c>
      <c r="Z10" s="54" t="s">
        <v>29</v>
      </c>
    </row>
    <row r="11" spans="1:26" s="69" customFormat="1" ht="18" customHeight="1">
      <c r="A11" s="68" t="s">
        <v>218</v>
      </c>
      <c r="B11" s="68"/>
      <c r="C11" s="68"/>
      <c r="D11" s="3">
        <v>1181038</v>
      </c>
      <c r="E11" s="3"/>
      <c r="F11" s="3">
        <v>4625091</v>
      </c>
      <c r="G11" s="3"/>
      <c r="H11" s="3">
        <v>679137</v>
      </c>
      <c r="I11" s="3"/>
      <c r="J11" s="3">
        <v>982615</v>
      </c>
      <c r="K11" s="3"/>
      <c r="L11" s="3">
        <v>305000</v>
      </c>
      <c r="M11" s="14"/>
      <c r="N11" s="14">
        <v>-19963</v>
      </c>
      <c r="O11" s="14"/>
      <c r="P11" s="3">
        <v>50063</v>
      </c>
      <c r="Q11" s="3"/>
      <c r="R11" s="3">
        <v>131226</v>
      </c>
      <c r="S11" s="3"/>
      <c r="T11" s="3">
        <v>1786066</v>
      </c>
      <c r="U11" s="3"/>
      <c r="V11" s="4" t="s">
        <v>85</v>
      </c>
      <c r="W11" s="3"/>
      <c r="X11" s="3">
        <v>506980</v>
      </c>
      <c r="Y11" s="3"/>
      <c r="Z11" s="3">
        <f>SUM(D11:X11)</f>
        <v>10227253</v>
      </c>
    </row>
    <row r="12" spans="1:26" s="69" customFormat="1" ht="18" customHeight="1">
      <c r="A12" s="69" t="s">
        <v>223</v>
      </c>
      <c r="B12" s="68"/>
      <c r="C12" s="68"/>
      <c r="D12" s="3"/>
      <c r="E12" s="3"/>
      <c r="F12" s="3"/>
      <c r="G12" s="3"/>
      <c r="H12" s="3"/>
      <c r="I12" s="3"/>
      <c r="J12" s="3"/>
      <c r="K12" s="3"/>
      <c r="L12" s="3"/>
      <c r="M12" s="14"/>
      <c r="N12" s="14"/>
      <c r="O12" s="14"/>
      <c r="P12" s="3"/>
      <c r="Q12" s="3"/>
      <c r="R12" s="3"/>
      <c r="S12" s="3"/>
      <c r="T12" s="3"/>
      <c r="U12" s="3"/>
      <c r="V12" s="4"/>
      <c r="W12" s="3"/>
      <c r="X12" s="3"/>
      <c r="Y12" s="3"/>
      <c r="Z12" s="3"/>
    </row>
    <row r="13" spans="1:26" s="69" customFormat="1" ht="18" customHeight="1">
      <c r="A13" s="69" t="s">
        <v>224</v>
      </c>
      <c r="B13" s="2">
        <v>3</v>
      </c>
      <c r="C13" s="68"/>
      <c r="D13" s="18" t="s">
        <v>85</v>
      </c>
      <c r="E13" s="3"/>
      <c r="F13" s="18" t="s">
        <v>85</v>
      </c>
      <c r="G13" s="3"/>
      <c r="H13" s="18" t="s">
        <v>85</v>
      </c>
      <c r="I13" s="3"/>
      <c r="J13" s="5">
        <v>-243122</v>
      </c>
      <c r="K13" s="3"/>
      <c r="L13" s="18" t="s">
        <v>85</v>
      </c>
      <c r="M13" s="14"/>
      <c r="N13" s="18" t="s">
        <v>85</v>
      </c>
      <c r="O13" s="14"/>
      <c r="P13" s="18" t="s">
        <v>85</v>
      </c>
      <c r="Q13" s="14"/>
      <c r="R13" s="18" t="s">
        <v>85</v>
      </c>
      <c r="S13" s="14"/>
      <c r="T13" s="18" t="s">
        <v>85</v>
      </c>
      <c r="U13" s="3"/>
      <c r="V13" s="18" t="s">
        <v>85</v>
      </c>
      <c r="W13" s="14"/>
      <c r="X13" s="18" t="s">
        <v>85</v>
      </c>
      <c r="Y13" s="3"/>
      <c r="Z13" s="5">
        <f>SUM(D13:X13)</f>
        <v>-243122</v>
      </c>
    </row>
    <row r="14" spans="1:26" s="69" customFormat="1" ht="18" customHeight="1">
      <c r="A14" s="68" t="s">
        <v>221</v>
      </c>
      <c r="B14" s="68"/>
      <c r="C14" s="68"/>
      <c r="D14" s="3">
        <f>SUM(D11:D13)</f>
        <v>1181038</v>
      </c>
      <c r="E14" s="3"/>
      <c r="F14" s="3">
        <f>SUM(F11:F13)</f>
        <v>4625091</v>
      </c>
      <c r="G14" s="3"/>
      <c r="H14" s="3">
        <f>SUM(H11:H13)</f>
        <v>679137</v>
      </c>
      <c r="I14" s="3"/>
      <c r="J14" s="3">
        <f>SUM(J11:J13)</f>
        <v>739493</v>
      </c>
      <c r="K14" s="3"/>
      <c r="L14" s="3">
        <f>SUM(L11:L13)</f>
        <v>305000</v>
      </c>
      <c r="M14" s="3"/>
      <c r="N14" s="3">
        <f>SUM(N11:N13)</f>
        <v>-19963</v>
      </c>
      <c r="O14" s="3"/>
      <c r="P14" s="3">
        <f>SUM(P11:P13)</f>
        <v>50063</v>
      </c>
      <c r="Q14" s="3"/>
      <c r="R14" s="3">
        <f>SUM(R11:R13)</f>
        <v>131226</v>
      </c>
      <c r="S14" s="3"/>
      <c r="T14" s="3">
        <f>SUM(T11:T13)</f>
        <v>1786066</v>
      </c>
      <c r="U14" s="3"/>
      <c r="V14" s="4" t="s">
        <v>85</v>
      </c>
      <c r="W14" s="3"/>
      <c r="X14" s="3">
        <f>SUM(X11:X13)</f>
        <v>506980</v>
      </c>
      <c r="Y14" s="3"/>
      <c r="Z14" s="3">
        <f>SUM(Z11:Z13)</f>
        <v>9984131</v>
      </c>
    </row>
    <row r="15" spans="1:26" s="69" customFormat="1" ht="18" customHeight="1">
      <c r="A15" s="69" t="s">
        <v>222</v>
      </c>
      <c r="B15" s="2">
        <v>18</v>
      </c>
      <c r="D15" s="3">
        <v>30990</v>
      </c>
      <c r="E15" s="1"/>
      <c r="F15" s="3">
        <v>1115654</v>
      </c>
      <c r="G15" s="3"/>
      <c r="H15" s="4" t="s">
        <v>85</v>
      </c>
      <c r="I15" s="76"/>
      <c r="J15" s="4" t="s">
        <v>85</v>
      </c>
      <c r="K15" s="3"/>
      <c r="L15" s="4" t="s">
        <v>85</v>
      </c>
      <c r="M15" s="14"/>
      <c r="N15" s="4" t="s">
        <v>85</v>
      </c>
      <c r="O15" s="14"/>
      <c r="P15" s="79">
        <v>-11902</v>
      </c>
      <c r="Q15" s="14"/>
      <c r="R15" s="3"/>
      <c r="S15" s="14"/>
      <c r="T15" s="4" t="s">
        <v>85</v>
      </c>
      <c r="U15" s="3"/>
      <c r="V15" s="4" t="s">
        <v>85</v>
      </c>
      <c r="W15" s="14"/>
      <c r="X15" s="4" t="s">
        <v>85</v>
      </c>
      <c r="Y15" s="3"/>
      <c r="Z15" s="3">
        <f aca="true" t="shared" si="0" ref="Z15:Z20">SUM(D15:X15)</f>
        <v>1134742</v>
      </c>
    </row>
    <row r="16" spans="1:26" s="69" customFormat="1" ht="18" customHeight="1">
      <c r="A16" s="69" t="s">
        <v>120</v>
      </c>
      <c r="B16" s="2"/>
      <c r="D16" s="4" t="s">
        <v>85</v>
      </c>
      <c r="E16" s="3"/>
      <c r="F16" s="4" t="s">
        <v>85</v>
      </c>
      <c r="G16" s="3"/>
      <c r="H16" s="3">
        <v>245734</v>
      </c>
      <c r="I16" s="3"/>
      <c r="J16" s="4" t="s">
        <v>85</v>
      </c>
      <c r="K16" s="3"/>
      <c r="L16" s="4" t="s">
        <v>85</v>
      </c>
      <c r="M16" s="14"/>
      <c r="N16" s="4" t="s">
        <v>85</v>
      </c>
      <c r="O16" s="3"/>
      <c r="P16" s="4" t="s">
        <v>85</v>
      </c>
      <c r="Q16" s="14"/>
      <c r="R16" s="4" t="s">
        <v>85</v>
      </c>
      <c r="S16" s="14"/>
      <c r="T16" s="4" t="s">
        <v>85</v>
      </c>
      <c r="U16" s="3"/>
      <c r="V16" s="4" t="s">
        <v>85</v>
      </c>
      <c r="W16" s="3"/>
      <c r="X16" s="4" t="s">
        <v>85</v>
      </c>
      <c r="Y16" s="3"/>
      <c r="Z16" s="3">
        <f t="shared" si="0"/>
        <v>245734</v>
      </c>
    </row>
    <row r="17" spans="1:26" s="69" customFormat="1" ht="18" customHeight="1">
      <c r="A17" s="69" t="s">
        <v>150</v>
      </c>
      <c r="B17" s="2"/>
      <c r="D17" s="4" t="s">
        <v>85</v>
      </c>
      <c r="E17" s="3"/>
      <c r="F17" s="4" t="s">
        <v>85</v>
      </c>
      <c r="G17" s="3"/>
      <c r="H17" s="4" t="s">
        <v>85</v>
      </c>
      <c r="I17" s="3"/>
      <c r="J17" s="4" t="s">
        <v>85</v>
      </c>
      <c r="K17" s="3"/>
      <c r="L17" s="4" t="s">
        <v>85</v>
      </c>
      <c r="M17" s="14"/>
      <c r="N17" s="3">
        <v>-7762</v>
      </c>
      <c r="O17" s="3"/>
      <c r="P17" s="3"/>
      <c r="Q17" s="14"/>
      <c r="R17" s="4" t="s">
        <v>85</v>
      </c>
      <c r="S17" s="14"/>
      <c r="T17" s="4" t="s">
        <v>85</v>
      </c>
      <c r="U17" s="3"/>
      <c r="V17" s="4" t="s">
        <v>85</v>
      </c>
      <c r="W17" s="3"/>
      <c r="X17" s="4" t="s">
        <v>85</v>
      </c>
      <c r="Y17" s="3"/>
      <c r="Z17" s="3">
        <f t="shared" si="0"/>
        <v>-7762</v>
      </c>
    </row>
    <row r="18" spans="1:26" s="69" customFormat="1" ht="18" customHeight="1">
      <c r="A18" s="69" t="s">
        <v>80</v>
      </c>
      <c r="B18" s="2">
        <v>14</v>
      </c>
      <c r="D18" s="4" t="s">
        <v>85</v>
      </c>
      <c r="E18" s="3"/>
      <c r="F18" s="4" t="s">
        <v>85</v>
      </c>
      <c r="G18" s="3"/>
      <c r="H18" s="4" t="s">
        <v>85</v>
      </c>
      <c r="I18" s="3"/>
      <c r="J18" s="4" t="s">
        <v>85</v>
      </c>
      <c r="K18" s="3"/>
      <c r="L18" s="4" t="s">
        <v>85</v>
      </c>
      <c r="M18" s="14"/>
      <c r="N18" s="4" t="s">
        <v>85</v>
      </c>
      <c r="O18" s="14"/>
      <c r="P18" s="4" t="s">
        <v>85</v>
      </c>
      <c r="Q18" s="3"/>
      <c r="R18" s="4" t="s">
        <v>85</v>
      </c>
      <c r="S18" s="3"/>
      <c r="T18" s="79">
        <v>-590518</v>
      </c>
      <c r="U18" s="3"/>
      <c r="V18" s="4" t="s">
        <v>85</v>
      </c>
      <c r="W18" s="3"/>
      <c r="X18" s="4" t="s">
        <v>85</v>
      </c>
      <c r="Y18" s="3"/>
      <c r="Z18" s="3">
        <f t="shared" si="0"/>
        <v>-590518</v>
      </c>
    </row>
    <row r="19" spans="1:26" s="69" customFormat="1" ht="18" customHeight="1">
      <c r="A19" s="69" t="s">
        <v>158</v>
      </c>
      <c r="B19" s="2"/>
      <c r="D19" s="4" t="s">
        <v>85</v>
      </c>
      <c r="E19" s="3"/>
      <c r="F19" s="4" t="s">
        <v>85</v>
      </c>
      <c r="G19" s="3"/>
      <c r="H19" s="4" t="s">
        <v>85</v>
      </c>
      <c r="I19" s="3"/>
      <c r="J19" s="4" t="s">
        <v>85</v>
      </c>
      <c r="K19" s="3"/>
      <c r="L19" s="4" t="s">
        <v>85</v>
      </c>
      <c r="M19" s="14"/>
      <c r="N19" s="4" t="s">
        <v>85</v>
      </c>
      <c r="O19" s="3"/>
      <c r="P19" s="4" t="s">
        <v>85</v>
      </c>
      <c r="Q19" s="14"/>
      <c r="R19" s="4" t="s">
        <v>85</v>
      </c>
      <c r="S19" s="14"/>
      <c r="T19" s="79">
        <f>'BS&amp;PL'!G228</f>
        <v>808865</v>
      </c>
      <c r="U19" s="3"/>
      <c r="V19" s="4" t="s">
        <v>85</v>
      </c>
      <c r="W19" s="3"/>
      <c r="X19" s="4" t="s">
        <v>85</v>
      </c>
      <c r="Y19" s="3"/>
      <c r="Z19" s="3">
        <f t="shared" si="0"/>
        <v>808865</v>
      </c>
    </row>
    <row r="20" spans="1:26" s="69" customFormat="1" ht="18" customHeight="1">
      <c r="A20" s="69" t="s">
        <v>225</v>
      </c>
      <c r="D20" s="4" t="s">
        <v>85</v>
      </c>
      <c r="E20" s="3"/>
      <c r="F20" s="4" t="s">
        <v>85</v>
      </c>
      <c r="G20" s="3"/>
      <c r="H20" s="4" t="s">
        <v>85</v>
      </c>
      <c r="I20" s="71"/>
      <c r="J20" s="4" t="s">
        <v>85</v>
      </c>
      <c r="K20" s="71"/>
      <c r="L20" s="4" t="s">
        <v>85</v>
      </c>
      <c r="M20" s="14"/>
      <c r="N20" s="4" t="s">
        <v>85</v>
      </c>
      <c r="O20" s="71"/>
      <c r="P20" s="4" t="s">
        <v>85</v>
      </c>
      <c r="Q20" s="14"/>
      <c r="R20" s="4" t="s">
        <v>85</v>
      </c>
      <c r="S20" s="14"/>
      <c r="T20" s="4" t="s">
        <v>85</v>
      </c>
      <c r="U20" s="3"/>
      <c r="V20" s="4" t="s">
        <v>85</v>
      </c>
      <c r="W20" s="3"/>
      <c r="X20" s="3">
        <v>54249</v>
      </c>
      <c r="Y20" s="71"/>
      <c r="Z20" s="3">
        <f t="shared" si="0"/>
        <v>54249</v>
      </c>
    </row>
    <row r="21" spans="1:26" s="6" customFormat="1" ht="19.5" thickBot="1">
      <c r="A21" s="56" t="s">
        <v>217</v>
      </c>
      <c r="B21" s="56"/>
      <c r="C21" s="56"/>
      <c r="D21" s="64">
        <f>SUM(D14:D20)</f>
        <v>1212028</v>
      </c>
      <c r="E21" s="10"/>
      <c r="F21" s="64">
        <f>SUM(F14:F20)</f>
        <v>5740745</v>
      </c>
      <c r="G21" s="10"/>
      <c r="H21" s="64">
        <f>SUM(H14:H20)</f>
        <v>924871</v>
      </c>
      <c r="I21" s="10"/>
      <c r="J21" s="64">
        <f>SUM(J14:J20)</f>
        <v>739493</v>
      </c>
      <c r="K21" s="10"/>
      <c r="L21" s="64">
        <f>SUM(L14:L20)</f>
        <v>305000</v>
      </c>
      <c r="N21" s="64">
        <f>SUM(N14:N20)</f>
        <v>-27725</v>
      </c>
      <c r="P21" s="64">
        <f>SUM(P14:P20)</f>
        <v>38161</v>
      </c>
      <c r="Q21" s="10"/>
      <c r="R21" s="64">
        <f>SUM(R14:R20)</f>
        <v>131226</v>
      </c>
      <c r="S21" s="10"/>
      <c r="T21" s="64">
        <f>SUM(T14:T20)</f>
        <v>2004413</v>
      </c>
      <c r="U21" s="10"/>
      <c r="V21" s="139" t="s">
        <v>85</v>
      </c>
      <c r="W21" s="10"/>
      <c r="X21" s="64">
        <f>SUM(X14:X20)</f>
        <v>561229</v>
      </c>
      <c r="Y21" s="59"/>
      <c r="Z21" s="64">
        <f>SUM(Z14:Z20)</f>
        <v>11629441</v>
      </c>
    </row>
    <row r="22" spans="1:26" s="6" customFormat="1" ht="19.5" thickTop="1">
      <c r="A22" s="56"/>
      <c r="B22" s="56"/>
      <c r="C22" s="56"/>
      <c r="D22" s="10"/>
      <c r="E22" s="10"/>
      <c r="F22" s="10"/>
      <c r="G22" s="10"/>
      <c r="H22" s="10"/>
      <c r="I22" s="10"/>
      <c r="J22" s="10"/>
      <c r="K22" s="10"/>
      <c r="L22" s="10"/>
      <c r="N22" s="10"/>
      <c r="P22" s="10"/>
      <c r="Q22" s="10"/>
      <c r="R22" s="10"/>
      <c r="S22" s="10"/>
      <c r="T22" s="10"/>
      <c r="U22" s="10"/>
      <c r="V22" s="10"/>
      <c r="W22" s="10"/>
      <c r="X22" s="10"/>
      <c r="Y22" s="59"/>
      <c r="Z22" s="77"/>
    </row>
    <row r="23" spans="1:26" s="69" customFormat="1" ht="18" customHeight="1">
      <c r="A23" s="68" t="s">
        <v>226</v>
      </c>
      <c r="B23" s="68"/>
      <c r="C23" s="68"/>
      <c r="D23" s="3">
        <v>1163410</v>
      </c>
      <c r="E23" s="3"/>
      <c r="F23" s="3">
        <v>4322607</v>
      </c>
      <c r="G23" s="3"/>
      <c r="H23" s="3">
        <v>254660</v>
      </c>
      <c r="I23" s="3"/>
      <c r="J23" s="3">
        <v>963796</v>
      </c>
      <c r="K23" s="3"/>
      <c r="L23" s="4" t="s">
        <v>85</v>
      </c>
      <c r="M23" s="14"/>
      <c r="N23" s="4" t="s">
        <v>85</v>
      </c>
      <c r="O23" s="3"/>
      <c r="P23" s="140" t="s">
        <v>85</v>
      </c>
      <c r="Q23" s="3"/>
      <c r="R23" s="3">
        <v>118341</v>
      </c>
      <c r="S23" s="3"/>
      <c r="T23" s="3">
        <v>1066783</v>
      </c>
      <c r="U23" s="3"/>
      <c r="V23" s="4" t="s">
        <v>85</v>
      </c>
      <c r="W23" s="3"/>
      <c r="X23" s="3">
        <v>527940</v>
      </c>
      <c r="Y23" s="3"/>
      <c r="Z23" s="3">
        <f>SUM(D23:X23)</f>
        <v>8417537</v>
      </c>
    </row>
    <row r="24" spans="1:26" s="69" customFormat="1" ht="18" customHeight="1">
      <c r="A24" s="69" t="s">
        <v>223</v>
      </c>
      <c r="B24" s="68"/>
      <c r="C24" s="68"/>
      <c r="D24" s="3"/>
      <c r="E24" s="3"/>
      <c r="F24" s="3"/>
      <c r="G24" s="3"/>
      <c r="H24" s="3"/>
      <c r="I24" s="3"/>
      <c r="J24" s="3"/>
      <c r="K24" s="3"/>
      <c r="L24" s="3"/>
      <c r="M24" s="14"/>
      <c r="N24" s="3"/>
      <c r="O24" s="3"/>
      <c r="P24" s="3"/>
      <c r="Q24" s="14"/>
      <c r="R24" s="3"/>
      <c r="S24" s="14"/>
      <c r="T24" s="3"/>
      <c r="U24" s="3"/>
      <c r="V24" s="4"/>
      <c r="W24" s="3"/>
      <c r="X24" s="3"/>
      <c r="Y24" s="3"/>
      <c r="Z24" s="3"/>
    </row>
    <row r="25" spans="1:26" s="69" customFormat="1" ht="18" customHeight="1">
      <c r="A25" s="69" t="s">
        <v>224</v>
      </c>
      <c r="B25" s="2">
        <v>3</v>
      </c>
      <c r="C25" s="68"/>
      <c r="D25" s="18" t="s">
        <v>85</v>
      </c>
      <c r="E25" s="3"/>
      <c r="F25" s="18" t="s">
        <v>85</v>
      </c>
      <c r="G25" s="3"/>
      <c r="H25" s="18" t="s">
        <v>85</v>
      </c>
      <c r="I25" s="3"/>
      <c r="J25" s="17">
        <v>-241391</v>
      </c>
      <c r="K25" s="3"/>
      <c r="L25" s="18" t="s">
        <v>85</v>
      </c>
      <c r="M25" s="14"/>
      <c r="N25" s="18" t="s">
        <v>85</v>
      </c>
      <c r="O25" s="14"/>
      <c r="P25" s="18" t="s">
        <v>85</v>
      </c>
      <c r="Q25" s="14"/>
      <c r="R25" s="18" t="s">
        <v>85</v>
      </c>
      <c r="S25" s="14"/>
      <c r="T25" s="18" t="s">
        <v>85</v>
      </c>
      <c r="U25" s="3"/>
      <c r="V25" s="18" t="s">
        <v>85</v>
      </c>
      <c r="W25" s="14"/>
      <c r="X25" s="18" t="s">
        <v>85</v>
      </c>
      <c r="Y25" s="3"/>
      <c r="Z25" s="5">
        <f>SUM(F25:X25)</f>
        <v>-241391</v>
      </c>
    </row>
    <row r="26" spans="1:26" s="69" customFormat="1" ht="18" customHeight="1">
      <c r="A26" s="68" t="s">
        <v>227</v>
      </c>
      <c r="B26" s="68"/>
      <c r="C26" s="68"/>
      <c r="D26" s="3">
        <f>SUM(D23:D25)</f>
        <v>1163410</v>
      </c>
      <c r="E26" s="3"/>
      <c r="F26" s="3">
        <f>SUM(F23:F25)</f>
        <v>4322607</v>
      </c>
      <c r="G26" s="3"/>
      <c r="H26" s="3">
        <f>SUM(H23:H25)</f>
        <v>254660</v>
      </c>
      <c r="I26" s="3"/>
      <c r="J26" s="3">
        <f>SUM(J23:J25)</f>
        <v>722405</v>
      </c>
      <c r="K26" s="3"/>
      <c r="L26" s="4" t="s">
        <v>85</v>
      </c>
      <c r="M26" s="3"/>
      <c r="N26" s="4" t="s">
        <v>85</v>
      </c>
      <c r="O26" s="3"/>
      <c r="P26" s="4" t="s">
        <v>85</v>
      </c>
      <c r="Q26" s="3"/>
      <c r="R26" s="3">
        <f>SUM(R23:R25)</f>
        <v>118341</v>
      </c>
      <c r="S26" s="3"/>
      <c r="T26" s="3">
        <f>SUM(T23:T25)</f>
        <v>1066783</v>
      </c>
      <c r="U26" s="3"/>
      <c r="V26" s="4" t="s">
        <v>85</v>
      </c>
      <c r="W26" s="3"/>
      <c r="X26" s="3">
        <f>SUM(X23:X25)</f>
        <v>527940</v>
      </c>
      <c r="Y26" s="3"/>
      <c r="Z26" s="3">
        <f>SUM(Z23:Z25)</f>
        <v>8176146</v>
      </c>
    </row>
    <row r="27" spans="1:26" s="6" customFormat="1" ht="18.75">
      <c r="A27" s="6" t="s">
        <v>120</v>
      </c>
      <c r="B27" s="61"/>
      <c r="D27" s="57" t="s">
        <v>85</v>
      </c>
      <c r="E27" s="10"/>
      <c r="F27" s="57" t="s">
        <v>85</v>
      </c>
      <c r="G27" s="10"/>
      <c r="H27" s="60">
        <v>196158</v>
      </c>
      <c r="I27" s="10"/>
      <c r="J27" s="57" t="s">
        <v>85</v>
      </c>
      <c r="L27" s="57" t="s">
        <v>85</v>
      </c>
      <c r="N27" s="57" t="s">
        <v>85</v>
      </c>
      <c r="P27" s="57" t="s">
        <v>85</v>
      </c>
      <c r="Q27" s="10"/>
      <c r="R27" s="57" t="s">
        <v>85</v>
      </c>
      <c r="S27" s="10"/>
      <c r="T27" s="57" t="s">
        <v>85</v>
      </c>
      <c r="U27" s="10"/>
      <c r="V27" s="57" t="s">
        <v>85</v>
      </c>
      <c r="W27" s="10"/>
      <c r="X27" s="57" t="s">
        <v>85</v>
      </c>
      <c r="Y27" s="59"/>
      <c r="Z27" s="10">
        <f aca="true" t="shared" si="1" ref="Z27:Z32">SUM(D27:X27)</f>
        <v>196158</v>
      </c>
    </row>
    <row r="28" spans="1:26" s="6" customFormat="1" ht="18.75">
      <c r="A28" s="6" t="s">
        <v>142</v>
      </c>
      <c r="B28" s="61">
        <v>19</v>
      </c>
      <c r="D28" s="60">
        <v>17628</v>
      </c>
      <c r="E28" s="10"/>
      <c r="F28" s="57" t="s">
        <v>85</v>
      </c>
      <c r="G28" s="10"/>
      <c r="H28" s="57" t="s">
        <v>85</v>
      </c>
      <c r="I28" s="10"/>
      <c r="J28" s="57" t="s">
        <v>85</v>
      </c>
      <c r="L28" s="57" t="s">
        <v>85</v>
      </c>
      <c r="N28" s="57" t="s">
        <v>85</v>
      </c>
      <c r="P28" s="57" t="s">
        <v>85</v>
      </c>
      <c r="Q28" s="10"/>
      <c r="R28" s="57" t="s">
        <v>85</v>
      </c>
      <c r="S28" s="10"/>
      <c r="T28" s="57" t="s">
        <v>85</v>
      </c>
      <c r="U28" s="10"/>
      <c r="V28" s="57" t="s">
        <v>85</v>
      </c>
      <c r="W28" s="10"/>
      <c r="X28" s="57" t="s">
        <v>85</v>
      </c>
      <c r="Y28" s="59"/>
      <c r="Z28" s="10">
        <f t="shared" si="1"/>
        <v>17628</v>
      </c>
    </row>
    <row r="29" spans="1:26" s="6" customFormat="1" ht="18.75">
      <c r="A29" s="6" t="s">
        <v>143</v>
      </c>
      <c r="B29" s="61">
        <v>19</v>
      </c>
      <c r="D29" s="57" t="s">
        <v>85</v>
      </c>
      <c r="E29" s="10"/>
      <c r="F29" s="60">
        <v>239560</v>
      </c>
      <c r="G29" s="10"/>
      <c r="H29" s="57" t="s">
        <v>85</v>
      </c>
      <c r="I29" s="10"/>
      <c r="J29" s="57" t="s">
        <v>85</v>
      </c>
      <c r="L29" s="57" t="s">
        <v>85</v>
      </c>
      <c r="N29" s="57" t="s">
        <v>85</v>
      </c>
      <c r="P29" s="57" t="s">
        <v>85</v>
      </c>
      <c r="Q29" s="10"/>
      <c r="R29" s="57" t="s">
        <v>85</v>
      </c>
      <c r="S29" s="10"/>
      <c r="T29" s="57" t="s">
        <v>85</v>
      </c>
      <c r="U29" s="10"/>
      <c r="V29" s="57" t="s">
        <v>85</v>
      </c>
      <c r="W29" s="10"/>
      <c r="X29" s="57" t="s">
        <v>85</v>
      </c>
      <c r="Y29" s="59"/>
      <c r="Z29" s="10">
        <f t="shared" si="1"/>
        <v>239560</v>
      </c>
    </row>
    <row r="30" spans="1:26" s="6" customFormat="1" ht="18.75">
      <c r="A30" s="6" t="s">
        <v>134</v>
      </c>
      <c r="B30" s="61">
        <v>19</v>
      </c>
      <c r="D30" s="57" t="s">
        <v>85</v>
      </c>
      <c r="E30" s="10"/>
      <c r="F30" s="57" t="s">
        <v>85</v>
      </c>
      <c r="G30" s="10"/>
      <c r="H30" s="57" t="s">
        <v>85</v>
      </c>
      <c r="I30" s="10"/>
      <c r="J30" s="57" t="s">
        <v>85</v>
      </c>
      <c r="L30" s="60">
        <v>305000</v>
      </c>
      <c r="N30" s="57" t="s">
        <v>85</v>
      </c>
      <c r="P30" s="57" t="s">
        <v>85</v>
      </c>
      <c r="Q30" s="10"/>
      <c r="R30" s="57" t="s">
        <v>85</v>
      </c>
      <c r="S30" s="10"/>
      <c r="T30" s="57" t="s">
        <v>85</v>
      </c>
      <c r="U30" s="10"/>
      <c r="V30" s="57" t="s">
        <v>85</v>
      </c>
      <c r="W30" s="10"/>
      <c r="X30" s="57" t="s">
        <v>85</v>
      </c>
      <c r="Y30" s="10"/>
      <c r="Z30" s="10">
        <f t="shared" si="1"/>
        <v>305000</v>
      </c>
    </row>
    <row r="31" spans="1:26" s="6" customFormat="1" ht="18.75">
      <c r="A31" s="6" t="s">
        <v>166</v>
      </c>
      <c r="B31" s="61">
        <v>19</v>
      </c>
      <c r="D31" s="57" t="s">
        <v>85</v>
      </c>
      <c r="E31" s="10"/>
      <c r="F31" s="57" t="s">
        <v>85</v>
      </c>
      <c r="G31" s="10"/>
      <c r="H31" s="57" t="s">
        <v>85</v>
      </c>
      <c r="I31" s="10"/>
      <c r="J31" s="57" t="s">
        <v>85</v>
      </c>
      <c r="L31" s="57" t="s">
        <v>85</v>
      </c>
      <c r="N31" s="57" t="s">
        <v>85</v>
      </c>
      <c r="P31" s="57" t="s">
        <v>85</v>
      </c>
      <c r="Q31" s="10"/>
      <c r="R31" s="57" t="s">
        <v>85</v>
      </c>
      <c r="S31" s="10"/>
      <c r="T31" s="57" t="s">
        <v>85</v>
      </c>
      <c r="U31" s="62"/>
      <c r="V31" s="57">
        <v>-44981</v>
      </c>
      <c r="W31" s="62"/>
      <c r="X31" s="57" t="s">
        <v>85</v>
      </c>
      <c r="Y31" s="10"/>
      <c r="Z31" s="10">
        <f t="shared" si="1"/>
        <v>-44981</v>
      </c>
    </row>
    <row r="32" spans="1:26" s="6" customFormat="1" ht="18.75">
      <c r="A32" s="6" t="s">
        <v>135</v>
      </c>
      <c r="B32" s="61">
        <v>18</v>
      </c>
      <c r="D32" s="57" t="s">
        <v>85</v>
      </c>
      <c r="E32" s="10"/>
      <c r="F32" s="57" t="s">
        <v>85</v>
      </c>
      <c r="G32" s="10"/>
      <c r="H32" s="57" t="s">
        <v>85</v>
      </c>
      <c r="I32" s="10"/>
      <c r="J32" s="57" t="s">
        <v>85</v>
      </c>
      <c r="L32" s="57" t="s">
        <v>85</v>
      </c>
      <c r="N32" s="57" t="s">
        <v>85</v>
      </c>
      <c r="P32" s="60">
        <v>50063</v>
      </c>
      <c r="Q32" s="10"/>
      <c r="R32" s="57" t="s">
        <v>85</v>
      </c>
      <c r="S32" s="10"/>
      <c r="T32" s="57" t="s">
        <v>85</v>
      </c>
      <c r="U32" s="10"/>
      <c r="V32" s="57" t="s">
        <v>85</v>
      </c>
      <c r="W32" s="10"/>
      <c r="X32" s="57" t="s">
        <v>85</v>
      </c>
      <c r="Y32" s="10"/>
      <c r="Z32" s="10">
        <f t="shared" si="1"/>
        <v>50063</v>
      </c>
    </row>
    <row r="33" spans="1:26" s="6" customFormat="1" ht="18.75">
      <c r="A33" s="6" t="s">
        <v>189</v>
      </c>
      <c r="B33" s="61"/>
      <c r="D33" s="57"/>
      <c r="E33" s="59"/>
      <c r="F33" s="57"/>
      <c r="G33" s="59"/>
      <c r="H33" s="57"/>
      <c r="I33" s="62"/>
      <c r="J33" s="57"/>
      <c r="K33" s="62"/>
      <c r="L33" s="57"/>
      <c r="M33" s="58"/>
      <c r="N33" s="57"/>
      <c r="O33" s="58"/>
      <c r="P33" s="57"/>
      <c r="Q33" s="62"/>
      <c r="R33" s="57"/>
      <c r="S33" s="62"/>
      <c r="T33" s="57"/>
      <c r="U33" s="62"/>
      <c r="V33" s="57"/>
      <c r="W33" s="62"/>
      <c r="X33" s="57"/>
      <c r="Y33" s="10"/>
      <c r="Z33" s="10"/>
    </row>
    <row r="34" spans="1:26" s="6" customFormat="1" ht="18.75">
      <c r="A34" s="6" t="s">
        <v>212</v>
      </c>
      <c r="B34" s="61"/>
      <c r="D34" s="57" t="s">
        <v>85</v>
      </c>
      <c r="E34" s="10"/>
      <c r="F34" s="57" t="s">
        <v>85</v>
      </c>
      <c r="G34" s="10"/>
      <c r="H34" s="57" t="s">
        <v>85</v>
      </c>
      <c r="I34" s="10"/>
      <c r="J34" s="57" t="s">
        <v>85</v>
      </c>
      <c r="K34" s="10"/>
      <c r="L34" s="57" t="s">
        <v>85</v>
      </c>
      <c r="M34" s="58"/>
      <c r="N34" s="57" t="s">
        <v>85</v>
      </c>
      <c r="O34" s="58"/>
      <c r="P34" s="57" t="s">
        <v>85</v>
      </c>
      <c r="Q34" s="62"/>
      <c r="R34" s="57" t="s">
        <v>85</v>
      </c>
      <c r="S34" s="62"/>
      <c r="T34" s="57" t="s">
        <v>85</v>
      </c>
      <c r="U34" s="62"/>
      <c r="V34" s="57" t="s">
        <v>85</v>
      </c>
      <c r="W34" s="62"/>
      <c r="X34" s="57">
        <v>-32634</v>
      </c>
      <c r="Y34" s="10"/>
      <c r="Z34" s="10">
        <f>SUM(D34:X34)</f>
        <v>-32634</v>
      </c>
    </row>
    <row r="35" spans="1:26" s="6" customFormat="1" ht="18.75">
      <c r="A35" s="6" t="s">
        <v>158</v>
      </c>
      <c r="B35" s="61"/>
      <c r="D35" s="57" t="s">
        <v>85</v>
      </c>
      <c r="E35" s="10"/>
      <c r="F35" s="57" t="s">
        <v>85</v>
      </c>
      <c r="G35" s="10"/>
      <c r="H35" s="57" t="s">
        <v>85</v>
      </c>
      <c r="I35" s="10"/>
      <c r="J35" s="57" t="s">
        <v>85</v>
      </c>
      <c r="K35" s="10"/>
      <c r="L35" s="57" t="s">
        <v>85</v>
      </c>
      <c r="M35" s="58"/>
      <c r="N35" s="57" t="s">
        <v>85</v>
      </c>
      <c r="O35" s="58"/>
      <c r="P35" s="57" t="s">
        <v>85</v>
      </c>
      <c r="Q35" s="10"/>
      <c r="R35" s="57" t="s">
        <v>85</v>
      </c>
      <c r="S35" s="10"/>
      <c r="T35" s="57">
        <f>'BS&amp;PL'!I228</f>
        <v>996658</v>
      </c>
      <c r="U35" s="10"/>
      <c r="V35" s="57" t="s">
        <v>85</v>
      </c>
      <c r="W35" s="10"/>
      <c r="X35" s="57" t="s">
        <v>85</v>
      </c>
      <c r="Y35" s="10"/>
      <c r="Z35" s="10">
        <f>SUM(D35:X35)</f>
        <v>996658</v>
      </c>
    </row>
    <row r="36" spans="1:26" s="6" customFormat="1" ht="18.75">
      <c r="A36" s="6" t="s">
        <v>80</v>
      </c>
      <c r="B36" s="61">
        <v>14</v>
      </c>
      <c r="D36" s="57" t="s">
        <v>85</v>
      </c>
      <c r="E36" s="10"/>
      <c r="F36" s="57" t="s">
        <v>85</v>
      </c>
      <c r="G36" s="10"/>
      <c r="H36" s="57" t="s">
        <v>85</v>
      </c>
      <c r="I36" s="10"/>
      <c r="J36" s="57" t="s">
        <v>85</v>
      </c>
      <c r="L36" s="57" t="s">
        <v>85</v>
      </c>
      <c r="N36" s="57" t="s">
        <v>85</v>
      </c>
      <c r="P36" s="57" t="s">
        <v>85</v>
      </c>
      <c r="Q36" s="10"/>
      <c r="R36" s="57" t="s">
        <v>85</v>
      </c>
      <c r="S36" s="10"/>
      <c r="T36" s="60">
        <v>-590518</v>
      </c>
      <c r="U36" s="62"/>
      <c r="V36" s="57" t="s">
        <v>85</v>
      </c>
      <c r="W36" s="62"/>
      <c r="X36" s="57" t="s">
        <v>85</v>
      </c>
      <c r="Y36" s="62"/>
      <c r="Z36" s="10">
        <f>SUM(D36:X36)</f>
        <v>-590518</v>
      </c>
    </row>
    <row r="37" spans="1:26" s="6" customFormat="1" ht="18.75">
      <c r="A37" s="6" t="s">
        <v>150</v>
      </c>
      <c r="B37" s="61"/>
      <c r="D37" s="57" t="s">
        <v>85</v>
      </c>
      <c r="E37" s="10"/>
      <c r="F37" s="57" t="s">
        <v>85</v>
      </c>
      <c r="G37" s="10"/>
      <c r="H37" s="57" t="s">
        <v>85</v>
      </c>
      <c r="I37" s="10"/>
      <c r="J37" s="57" t="s">
        <v>85</v>
      </c>
      <c r="L37" s="57" t="s">
        <v>85</v>
      </c>
      <c r="N37" s="60">
        <v>-10271</v>
      </c>
      <c r="P37" s="57" t="s">
        <v>85</v>
      </c>
      <c r="R37" s="57" t="s">
        <v>85</v>
      </c>
      <c r="T37" s="57" t="s">
        <v>85</v>
      </c>
      <c r="U37" s="62"/>
      <c r="V37" s="57" t="s">
        <v>85</v>
      </c>
      <c r="W37" s="62"/>
      <c r="X37" s="57" t="s">
        <v>85</v>
      </c>
      <c r="Y37" s="62"/>
      <c r="Z37" s="10">
        <f>SUM(D37:X37)</f>
        <v>-10271</v>
      </c>
    </row>
    <row r="38" spans="1:26" s="6" customFormat="1" ht="18.75">
      <c r="A38" s="6" t="s">
        <v>213</v>
      </c>
      <c r="D38" s="57" t="s">
        <v>85</v>
      </c>
      <c r="E38" s="10"/>
      <c r="F38" s="57" t="s">
        <v>85</v>
      </c>
      <c r="G38" s="10"/>
      <c r="H38" s="57" t="s">
        <v>85</v>
      </c>
      <c r="I38" s="10"/>
      <c r="J38" s="57" t="s">
        <v>85</v>
      </c>
      <c r="L38" s="57" t="s">
        <v>85</v>
      </c>
      <c r="N38" s="57" t="s">
        <v>85</v>
      </c>
      <c r="P38" s="57" t="s">
        <v>85</v>
      </c>
      <c r="Q38" s="10"/>
      <c r="R38" s="57" t="s">
        <v>85</v>
      </c>
      <c r="S38" s="10"/>
      <c r="T38" s="57" t="s">
        <v>85</v>
      </c>
      <c r="U38" s="10"/>
      <c r="V38" s="57" t="s">
        <v>85</v>
      </c>
      <c r="W38" s="10"/>
      <c r="X38" s="63">
        <v>57947</v>
      </c>
      <c r="Y38" s="62"/>
      <c r="Z38" s="10">
        <f>SUM(D38:X38)</f>
        <v>57947</v>
      </c>
    </row>
    <row r="39" spans="1:26" s="6" customFormat="1" ht="19.5" thickBot="1">
      <c r="A39" s="56" t="s">
        <v>214</v>
      </c>
      <c r="B39" s="56"/>
      <c r="C39" s="56"/>
      <c r="D39" s="64">
        <f>SUM(D26:D38)</f>
        <v>1181038</v>
      </c>
      <c r="E39" s="10"/>
      <c r="F39" s="64">
        <f>SUM(F26:F38)</f>
        <v>4562167</v>
      </c>
      <c r="G39" s="10"/>
      <c r="H39" s="64">
        <f>SUM(H26:H38)</f>
        <v>450818</v>
      </c>
      <c r="I39" s="10"/>
      <c r="J39" s="64">
        <f>SUM(J26:J38)</f>
        <v>722405</v>
      </c>
      <c r="K39" s="10"/>
      <c r="L39" s="64">
        <f>SUM(L26:L38)</f>
        <v>305000</v>
      </c>
      <c r="N39" s="64">
        <f>SUM(N26:N38)</f>
        <v>-10271</v>
      </c>
      <c r="P39" s="64">
        <f>SUM(P26:P38)</f>
        <v>50063</v>
      </c>
      <c r="Q39" s="10"/>
      <c r="R39" s="64">
        <f>SUM(R26:R38)</f>
        <v>118341</v>
      </c>
      <c r="S39" s="10"/>
      <c r="T39" s="64">
        <f>SUM(T26:T38)</f>
        <v>1472923</v>
      </c>
      <c r="U39" s="10"/>
      <c r="V39" s="64">
        <f>SUM(V26:V38)</f>
        <v>-44981</v>
      </c>
      <c r="W39" s="10"/>
      <c r="X39" s="64">
        <f>SUM(X26:X38)</f>
        <v>553253</v>
      </c>
      <c r="Y39" s="59"/>
      <c r="Z39" s="64">
        <f>SUM(Z26:Z38)</f>
        <v>9360756</v>
      </c>
    </row>
    <row r="40" spans="4:27" ht="10.5" customHeight="1" thickTop="1"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50"/>
    </row>
    <row r="41" spans="1:27" ht="18.75">
      <c r="A41" s="7" t="s">
        <v>55</v>
      </c>
      <c r="B41" s="7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Q41" s="66"/>
      <c r="R41" s="66"/>
      <c r="S41" s="66"/>
      <c r="T41" s="66"/>
      <c r="U41" s="66"/>
      <c r="V41" s="66"/>
      <c r="W41" s="66"/>
      <c r="Y41" s="66"/>
      <c r="Z41" s="66"/>
      <c r="AA41" s="50"/>
    </row>
    <row r="42" spans="1:27" ht="18.75">
      <c r="A42" s="145" t="s">
        <v>124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50"/>
    </row>
    <row r="43" ht="18.75">
      <c r="Z43" s="48" t="s">
        <v>156</v>
      </c>
    </row>
    <row r="44" spans="1:26" ht="18.7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spans="1:26" ht="18.75">
      <c r="A45" s="146" t="s">
        <v>130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spans="1:26" ht="18.75">
      <c r="A46" s="146" t="s">
        <v>216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9:26" s="50" customFormat="1" ht="18.75">
      <c r="I47" s="51"/>
      <c r="Z47" s="52" t="s">
        <v>151</v>
      </c>
    </row>
    <row r="48" spans="4:26" s="49" customFormat="1" ht="18.75">
      <c r="D48" s="51"/>
      <c r="E48" s="51"/>
      <c r="F48" s="143" t="s">
        <v>172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6:26" s="49" customFormat="1" ht="21.75" customHeight="1">
      <c r="F49" s="51"/>
      <c r="G49" s="51"/>
      <c r="H49" s="144" t="s">
        <v>52</v>
      </c>
      <c r="I49" s="144"/>
      <c r="J49" s="144"/>
      <c r="K49" s="144"/>
      <c r="L49" s="144"/>
      <c r="M49" s="144"/>
      <c r="N49" s="143"/>
      <c r="O49" s="50"/>
      <c r="Q49" s="51"/>
      <c r="R49" s="49" t="s">
        <v>183</v>
      </c>
      <c r="S49" s="51"/>
      <c r="T49" s="144" t="s">
        <v>71</v>
      </c>
      <c r="U49" s="144"/>
      <c r="V49" s="144"/>
      <c r="W49" s="51"/>
      <c r="X49" s="51" t="s">
        <v>203</v>
      </c>
      <c r="Y49" s="51"/>
      <c r="Z49" s="51"/>
    </row>
    <row r="50" spans="6:24" s="49" customFormat="1" ht="18.75">
      <c r="F50" s="49" t="s">
        <v>12</v>
      </c>
      <c r="J50" s="49" t="s">
        <v>204</v>
      </c>
      <c r="L50" s="49" t="s">
        <v>52</v>
      </c>
      <c r="N50" s="49" t="s">
        <v>136</v>
      </c>
      <c r="R50" s="49" t="s">
        <v>205</v>
      </c>
      <c r="T50" s="49" t="s">
        <v>184</v>
      </c>
      <c r="X50" s="49" t="s">
        <v>206</v>
      </c>
    </row>
    <row r="51" spans="6:24" s="49" customFormat="1" ht="18.75">
      <c r="F51" s="49" t="s">
        <v>35</v>
      </c>
      <c r="H51" s="49" t="s">
        <v>137</v>
      </c>
      <c r="J51" s="49" t="s">
        <v>207</v>
      </c>
      <c r="L51" s="49" t="s">
        <v>138</v>
      </c>
      <c r="N51" s="49" t="s">
        <v>139</v>
      </c>
      <c r="P51" s="49" t="s">
        <v>136</v>
      </c>
      <c r="R51" s="49" t="s">
        <v>185</v>
      </c>
      <c r="T51" s="49" t="s">
        <v>87</v>
      </c>
      <c r="X51" s="49" t="s">
        <v>208</v>
      </c>
    </row>
    <row r="52" spans="2:26" s="49" customFormat="1" ht="18.75">
      <c r="B52" s="55"/>
      <c r="D52" s="55" t="s">
        <v>34</v>
      </c>
      <c r="F52" s="54" t="s">
        <v>36</v>
      </c>
      <c r="H52" s="54" t="s">
        <v>140</v>
      </c>
      <c r="J52" s="54" t="s">
        <v>119</v>
      </c>
      <c r="L52" s="54" t="s">
        <v>209</v>
      </c>
      <c r="M52" s="51"/>
      <c r="N52" s="54" t="s">
        <v>141</v>
      </c>
      <c r="P52" s="54" t="s">
        <v>210</v>
      </c>
      <c r="R52" s="54" t="s">
        <v>186</v>
      </c>
      <c r="S52" s="51"/>
      <c r="T52" s="54" t="s">
        <v>86</v>
      </c>
      <c r="V52" s="54" t="s">
        <v>27</v>
      </c>
      <c r="X52" s="54" t="s">
        <v>211</v>
      </c>
      <c r="Z52" s="54" t="s">
        <v>29</v>
      </c>
    </row>
    <row r="53" spans="1:26" s="69" customFormat="1" ht="18.75">
      <c r="A53" s="68" t="s">
        <v>218</v>
      </c>
      <c r="B53" s="68"/>
      <c r="C53" s="68"/>
      <c r="E53" s="1"/>
      <c r="F53" s="3">
        <v>1181038</v>
      </c>
      <c r="G53" s="3"/>
      <c r="H53" s="3">
        <v>4625091</v>
      </c>
      <c r="I53" s="3"/>
      <c r="J53" s="3">
        <v>679137</v>
      </c>
      <c r="K53" s="3"/>
      <c r="L53" s="3">
        <v>982615</v>
      </c>
      <c r="M53" s="14"/>
      <c r="N53" s="3">
        <v>305000</v>
      </c>
      <c r="O53" s="14"/>
      <c r="P53" s="14">
        <v>-19963</v>
      </c>
      <c r="Q53" s="14"/>
      <c r="R53" s="14">
        <v>50063</v>
      </c>
      <c r="S53" s="3"/>
      <c r="T53" s="3">
        <v>131226</v>
      </c>
      <c r="U53" s="3"/>
      <c r="V53" s="3">
        <v>1786066</v>
      </c>
      <c r="W53" s="14"/>
      <c r="X53" s="4" t="s">
        <v>85</v>
      </c>
      <c r="Y53" s="3"/>
      <c r="Z53" s="3">
        <f>SUM(F53:X53)</f>
        <v>9720273</v>
      </c>
    </row>
    <row r="54" spans="1:26" s="69" customFormat="1" ht="18.75">
      <c r="A54" s="69" t="s">
        <v>219</v>
      </c>
      <c r="B54" s="68"/>
      <c r="C54" s="68"/>
      <c r="E54" s="1"/>
      <c r="F54" s="3"/>
      <c r="G54" s="3"/>
      <c r="H54" s="3"/>
      <c r="I54" s="3"/>
      <c r="J54" s="3"/>
      <c r="K54" s="3"/>
      <c r="L54" s="3"/>
      <c r="M54" s="14"/>
      <c r="N54" s="4"/>
      <c r="O54" s="14"/>
      <c r="P54" s="14"/>
      <c r="Q54" s="14"/>
      <c r="R54" s="14"/>
      <c r="S54" s="3"/>
      <c r="T54" s="3"/>
      <c r="U54" s="3"/>
      <c r="V54" s="3"/>
      <c r="W54" s="14"/>
      <c r="X54" s="4"/>
      <c r="Y54" s="3"/>
      <c r="Z54" s="3"/>
    </row>
    <row r="55" spans="1:26" s="69" customFormat="1" ht="18.75">
      <c r="A55" s="69" t="s">
        <v>220</v>
      </c>
      <c r="B55" s="68"/>
      <c r="C55" s="68"/>
      <c r="D55" s="2">
        <v>2</v>
      </c>
      <c r="E55" s="1"/>
      <c r="F55" s="18" t="s">
        <v>85</v>
      </c>
      <c r="G55" s="3"/>
      <c r="H55" s="5">
        <v>-62924</v>
      </c>
      <c r="I55" s="3"/>
      <c r="J55" s="18" t="s">
        <v>85</v>
      </c>
      <c r="K55" s="3"/>
      <c r="L55" s="5">
        <v>-555492</v>
      </c>
      <c r="M55" s="14"/>
      <c r="N55" s="5">
        <f>-N53</f>
        <v>-305000</v>
      </c>
      <c r="O55" s="14"/>
      <c r="P55" s="70">
        <f>-P53</f>
        <v>19963</v>
      </c>
      <c r="Q55" s="14"/>
      <c r="R55" s="18" t="s">
        <v>85</v>
      </c>
      <c r="S55" s="3"/>
      <c r="T55" s="18" t="s">
        <v>85</v>
      </c>
      <c r="U55" s="3"/>
      <c r="V55" s="5">
        <v>-725826</v>
      </c>
      <c r="W55" s="14"/>
      <c r="X55" s="18" t="s">
        <v>85</v>
      </c>
      <c r="Y55" s="3"/>
      <c r="Z55" s="5">
        <f aca="true" t="shared" si="2" ref="Z55:Z60">SUM(F55:X55)</f>
        <v>-1629279</v>
      </c>
    </row>
    <row r="56" spans="1:26" s="69" customFormat="1" ht="18.75">
      <c r="A56" s="68" t="s">
        <v>221</v>
      </c>
      <c r="B56" s="68"/>
      <c r="C56" s="68"/>
      <c r="E56" s="1"/>
      <c r="F56" s="3">
        <f>SUM(F53:F55)</f>
        <v>1181038</v>
      </c>
      <c r="G56" s="3"/>
      <c r="H56" s="3">
        <f>SUM(H53:H55)</f>
        <v>4562167</v>
      </c>
      <c r="I56" s="3"/>
      <c r="J56" s="3">
        <f>SUM(J53:J55)</f>
        <v>679137</v>
      </c>
      <c r="K56" s="3"/>
      <c r="L56" s="3">
        <f>SUM(L53:L55)</f>
        <v>427123</v>
      </c>
      <c r="M56" s="3"/>
      <c r="N56" s="4" t="s">
        <v>85</v>
      </c>
      <c r="O56" s="3"/>
      <c r="P56" s="4" t="s">
        <v>85</v>
      </c>
      <c r="Q56" s="3"/>
      <c r="R56" s="3">
        <f>SUM(R53:R55)</f>
        <v>50063</v>
      </c>
      <c r="S56" s="3"/>
      <c r="T56" s="3">
        <f>SUM(T53:T55)</f>
        <v>131226</v>
      </c>
      <c r="U56" s="3"/>
      <c r="V56" s="3">
        <f>SUM(V53:V55)</f>
        <v>1060240</v>
      </c>
      <c r="W56" s="3"/>
      <c r="X56" s="4" t="s">
        <v>85</v>
      </c>
      <c r="Y56" s="3"/>
      <c r="Z56" s="3">
        <f t="shared" si="2"/>
        <v>8090994</v>
      </c>
    </row>
    <row r="57" spans="1:26" s="69" customFormat="1" ht="18.75">
      <c r="A57" s="69" t="s">
        <v>222</v>
      </c>
      <c r="D57" s="2">
        <v>18</v>
      </c>
      <c r="E57" s="1"/>
      <c r="F57" s="3">
        <v>30990</v>
      </c>
      <c r="G57" s="3"/>
      <c r="H57" s="3">
        <v>1115654</v>
      </c>
      <c r="I57" s="3"/>
      <c r="J57" s="4" t="s">
        <v>85</v>
      </c>
      <c r="K57" s="14"/>
      <c r="L57" s="4" t="s">
        <v>85</v>
      </c>
      <c r="M57" s="14"/>
      <c r="N57" s="4" t="s">
        <v>85</v>
      </c>
      <c r="O57" s="14"/>
      <c r="P57" s="4" t="s">
        <v>85</v>
      </c>
      <c r="Q57" s="14"/>
      <c r="R57" s="79">
        <v>-11902</v>
      </c>
      <c r="S57" s="14"/>
      <c r="T57" s="3"/>
      <c r="U57" s="14"/>
      <c r="V57" s="4" t="s">
        <v>85</v>
      </c>
      <c r="W57" s="14"/>
      <c r="X57" s="4" t="s">
        <v>85</v>
      </c>
      <c r="Y57" s="3"/>
      <c r="Z57" s="3">
        <f t="shared" si="2"/>
        <v>1134742</v>
      </c>
    </row>
    <row r="58" spans="1:26" s="69" customFormat="1" ht="18.75">
      <c r="A58" s="69" t="s">
        <v>120</v>
      </c>
      <c r="E58" s="1"/>
      <c r="F58" s="4" t="s">
        <v>85</v>
      </c>
      <c r="G58" s="3"/>
      <c r="H58" s="4" t="s">
        <v>85</v>
      </c>
      <c r="I58" s="3"/>
      <c r="J58" s="3">
        <v>245734</v>
      </c>
      <c r="K58" s="3"/>
      <c r="L58" s="4" t="s">
        <v>85</v>
      </c>
      <c r="M58" s="14"/>
      <c r="N58" s="4" t="s">
        <v>85</v>
      </c>
      <c r="O58" s="14"/>
      <c r="P58" s="4" t="s">
        <v>85</v>
      </c>
      <c r="Q58" s="14"/>
      <c r="R58" s="4" t="s">
        <v>85</v>
      </c>
      <c r="S58" s="14"/>
      <c r="T58" s="4" t="s">
        <v>85</v>
      </c>
      <c r="U58" s="3"/>
      <c r="V58" s="4" t="s">
        <v>85</v>
      </c>
      <c r="W58" s="14"/>
      <c r="X58" s="4" t="s">
        <v>85</v>
      </c>
      <c r="Y58" s="3"/>
      <c r="Z58" s="3">
        <f t="shared" si="2"/>
        <v>245734</v>
      </c>
    </row>
    <row r="59" spans="1:26" s="69" customFormat="1" ht="18.75">
      <c r="A59" s="69" t="s">
        <v>80</v>
      </c>
      <c r="D59" s="2">
        <v>14</v>
      </c>
      <c r="E59" s="1"/>
      <c r="F59" s="4" t="s">
        <v>85</v>
      </c>
      <c r="G59" s="3"/>
      <c r="H59" s="4" t="s">
        <v>85</v>
      </c>
      <c r="I59" s="71"/>
      <c r="J59" s="4" t="s">
        <v>85</v>
      </c>
      <c r="K59" s="71"/>
      <c r="L59" s="4" t="s">
        <v>85</v>
      </c>
      <c r="M59" s="14"/>
      <c r="N59" s="4" t="s">
        <v>85</v>
      </c>
      <c r="O59" s="14"/>
      <c r="P59" s="4" t="s">
        <v>85</v>
      </c>
      <c r="Q59" s="14"/>
      <c r="R59" s="4" t="s">
        <v>85</v>
      </c>
      <c r="S59" s="14"/>
      <c r="T59" s="4" t="s">
        <v>85</v>
      </c>
      <c r="U59" s="3"/>
      <c r="V59" s="79">
        <v>-590518</v>
      </c>
      <c r="W59" s="14"/>
      <c r="X59" s="4" t="s">
        <v>85</v>
      </c>
      <c r="Y59" s="3"/>
      <c r="Z59" s="3">
        <f t="shared" si="2"/>
        <v>-590518</v>
      </c>
    </row>
    <row r="60" spans="1:26" s="69" customFormat="1" ht="18.75">
      <c r="A60" s="69" t="s">
        <v>158</v>
      </c>
      <c r="D60" s="72"/>
      <c r="E60" s="73"/>
      <c r="F60" s="4" t="s">
        <v>85</v>
      </c>
      <c r="G60" s="3"/>
      <c r="H60" s="4" t="s">
        <v>85</v>
      </c>
      <c r="I60" s="71"/>
      <c r="J60" s="4" t="s">
        <v>85</v>
      </c>
      <c r="K60" s="71"/>
      <c r="L60" s="4" t="s">
        <v>85</v>
      </c>
      <c r="M60" s="14"/>
      <c r="N60" s="4" t="s">
        <v>85</v>
      </c>
      <c r="O60" s="14"/>
      <c r="P60" s="4" t="s">
        <v>85</v>
      </c>
      <c r="Q60" s="14"/>
      <c r="R60" s="4" t="s">
        <v>85</v>
      </c>
      <c r="S60" s="14"/>
      <c r="T60" s="4" t="s">
        <v>85</v>
      </c>
      <c r="U60" s="71"/>
      <c r="V60" s="79">
        <f>'BS&amp;PL'!K228</f>
        <v>311708</v>
      </c>
      <c r="W60" s="14"/>
      <c r="X60" s="4" t="s">
        <v>85</v>
      </c>
      <c r="Y60" s="71"/>
      <c r="Z60" s="3">
        <f t="shared" si="2"/>
        <v>311708</v>
      </c>
    </row>
    <row r="61" spans="1:26" s="69" customFormat="1" ht="19.5" thickBot="1">
      <c r="A61" s="68" t="s">
        <v>217</v>
      </c>
      <c r="B61" s="68"/>
      <c r="C61" s="68"/>
      <c r="D61" s="1"/>
      <c r="E61" s="1"/>
      <c r="F61" s="74">
        <f>SUM(F56:F60)</f>
        <v>1212028</v>
      </c>
      <c r="G61" s="3"/>
      <c r="H61" s="74">
        <f>SUM(H56:H60)</f>
        <v>5677821</v>
      </c>
      <c r="I61" s="3"/>
      <c r="J61" s="74">
        <f>SUM(J56:J60)</f>
        <v>924871</v>
      </c>
      <c r="K61" s="3"/>
      <c r="L61" s="74">
        <f>SUM(L56:L60)</f>
        <v>427123</v>
      </c>
      <c r="M61" s="14"/>
      <c r="N61" s="75" t="s">
        <v>85</v>
      </c>
      <c r="O61" s="14"/>
      <c r="P61" s="75" t="s">
        <v>85</v>
      </c>
      <c r="Q61" s="14"/>
      <c r="R61" s="74">
        <f>SUM(R56:R60)</f>
        <v>38161</v>
      </c>
      <c r="S61" s="14"/>
      <c r="T61" s="15">
        <f>SUM(T56:T60)</f>
        <v>131226</v>
      </c>
      <c r="U61" s="3"/>
      <c r="V61" s="74">
        <f>SUM(V56:V60)</f>
        <v>781430</v>
      </c>
      <c r="W61" s="14"/>
      <c r="X61" s="75" t="s">
        <v>85</v>
      </c>
      <c r="Y61" s="3"/>
      <c r="Z61" s="74">
        <f>SUM(Z56:Z60)</f>
        <v>9192660</v>
      </c>
    </row>
    <row r="62" spans="1:26" s="6" customFormat="1" ht="19.5" thickTop="1">
      <c r="A62" s="5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N62" s="10"/>
      <c r="P62" s="10"/>
      <c r="R62" s="10"/>
      <c r="S62" s="10"/>
      <c r="T62" s="10"/>
      <c r="V62" s="10"/>
      <c r="X62" s="10"/>
      <c r="Y62" s="59"/>
      <c r="Z62" s="10"/>
    </row>
    <row r="63" spans="1:26" s="6" customFormat="1" ht="18.75">
      <c r="A63" s="5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N63" s="10"/>
      <c r="P63" s="10"/>
      <c r="R63" s="10"/>
      <c r="S63" s="10"/>
      <c r="T63" s="10"/>
      <c r="V63" s="10"/>
      <c r="X63" s="10"/>
      <c r="Y63" s="59"/>
      <c r="Z63" s="52"/>
    </row>
    <row r="64" spans="1:26" s="69" customFormat="1" ht="18.75">
      <c r="A64" s="68" t="s">
        <v>226</v>
      </c>
      <c r="B64" s="68"/>
      <c r="C64" s="68"/>
      <c r="E64" s="1"/>
      <c r="F64" s="3">
        <v>1163410</v>
      </c>
      <c r="G64" s="3"/>
      <c r="H64" s="3">
        <v>4322607</v>
      </c>
      <c r="I64" s="3"/>
      <c r="J64" s="3">
        <v>254660</v>
      </c>
      <c r="K64" s="3"/>
      <c r="L64" s="3">
        <v>963797</v>
      </c>
      <c r="M64" s="14"/>
      <c r="N64" s="4" t="s">
        <v>85</v>
      </c>
      <c r="O64" s="14"/>
      <c r="P64" s="4" t="s">
        <v>85</v>
      </c>
      <c r="Q64" s="14"/>
      <c r="R64" s="4" t="s">
        <v>85</v>
      </c>
      <c r="S64" s="3"/>
      <c r="T64" s="3">
        <v>118341</v>
      </c>
      <c r="U64" s="3"/>
      <c r="V64" s="3">
        <v>1066783</v>
      </c>
      <c r="W64" s="14"/>
      <c r="X64" s="4" t="s">
        <v>85</v>
      </c>
      <c r="Y64" s="3"/>
      <c r="Z64" s="3">
        <f>SUM(F64:X64)</f>
        <v>7889598</v>
      </c>
    </row>
    <row r="65" spans="1:26" s="69" customFormat="1" ht="18.75">
      <c r="A65" s="69" t="s">
        <v>219</v>
      </c>
      <c r="B65" s="68"/>
      <c r="C65" s="68"/>
      <c r="E65" s="1"/>
      <c r="F65" s="3"/>
      <c r="G65" s="3"/>
      <c r="H65" s="3"/>
      <c r="I65" s="3"/>
      <c r="J65" s="3"/>
      <c r="K65" s="3"/>
      <c r="L65" s="3"/>
      <c r="M65" s="14"/>
      <c r="N65" s="4"/>
      <c r="O65" s="14"/>
      <c r="P65" s="3"/>
      <c r="Q65" s="14"/>
      <c r="R65" s="4"/>
      <c r="S65" s="3"/>
      <c r="T65" s="3"/>
      <c r="U65" s="3"/>
      <c r="V65" s="3"/>
      <c r="W65" s="14"/>
      <c r="X65" s="4"/>
      <c r="Y65" s="3"/>
      <c r="Z65" s="3"/>
    </row>
    <row r="66" spans="1:26" s="69" customFormat="1" ht="18.75">
      <c r="A66" s="69" t="s">
        <v>220</v>
      </c>
      <c r="B66" s="68"/>
      <c r="C66" s="68"/>
      <c r="D66" s="2">
        <v>2</v>
      </c>
      <c r="E66" s="1"/>
      <c r="F66" s="18" t="s">
        <v>85</v>
      </c>
      <c r="G66" s="3"/>
      <c r="H66" s="18" t="s">
        <v>85</v>
      </c>
      <c r="I66" s="3"/>
      <c r="J66" s="18" t="s">
        <v>85</v>
      </c>
      <c r="K66" s="3"/>
      <c r="L66" s="5">
        <v>-536674</v>
      </c>
      <c r="M66" s="14"/>
      <c r="N66" s="5">
        <v>-305000</v>
      </c>
      <c r="O66" s="14"/>
      <c r="P66" s="5">
        <v>10271</v>
      </c>
      <c r="Q66" s="14"/>
      <c r="R66" s="18" t="s">
        <v>85</v>
      </c>
      <c r="S66" s="3"/>
      <c r="T66" s="18" t="s">
        <v>85</v>
      </c>
      <c r="U66" s="3"/>
      <c r="V66" s="5">
        <v>-485359</v>
      </c>
      <c r="W66" s="14"/>
      <c r="X66" s="5">
        <v>44981</v>
      </c>
      <c r="Y66" s="3"/>
      <c r="Z66" s="5">
        <f>SUM(F66:X66)</f>
        <v>-1271781</v>
      </c>
    </row>
    <row r="67" spans="1:26" s="69" customFormat="1" ht="18.75">
      <c r="A67" s="68" t="s">
        <v>227</v>
      </c>
      <c r="B67" s="68"/>
      <c r="C67" s="68"/>
      <c r="E67" s="1"/>
      <c r="F67" s="3">
        <f>SUM(F64:F66)</f>
        <v>1163410</v>
      </c>
      <c r="G67" s="3"/>
      <c r="H67" s="3">
        <f>SUM(H64:H66)</f>
        <v>4322607</v>
      </c>
      <c r="I67" s="3"/>
      <c r="J67" s="3">
        <f>SUM(J64:J66)</f>
        <v>254660</v>
      </c>
      <c r="K67" s="3"/>
      <c r="L67" s="3">
        <f>SUM(L64:L66)</f>
        <v>427123</v>
      </c>
      <c r="M67" s="3"/>
      <c r="N67" s="3">
        <f>SUM(N64:N66)</f>
        <v>-305000</v>
      </c>
      <c r="O67" s="3"/>
      <c r="P67" s="3">
        <f>SUM(P64:P66)</f>
        <v>10271</v>
      </c>
      <c r="Q67" s="3"/>
      <c r="R67" s="4" t="s">
        <v>85</v>
      </c>
      <c r="S67" s="3"/>
      <c r="T67" s="3">
        <f>SUM(T64:T66)</f>
        <v>118341</v>
      </c>
      <c r="U67" s="3"/>
      <c r="V67" s="3">
        <f>SUM(V64:V66)</f>
        <v>581424</v>
      </c>
      <c r="W67" s="3"/>
      <c r="X67" s="3">
        <f>SUM(X64:X66)</f>
        <v>44981</v>
      </c>
      <c r="Y67" s="3"/>
      <c r="Z67" s="3">
        <f>SUM(Z64:Z66)</f>
        <v>6617817</v>
      </c>
    </row>
    <row r="68" spans="1:26" s="6" customFormat="1" ht="18.75">
      <c r="A68" s="6" t="s">
        <v>120</v>
      </c>
      <c r="C68" s="10"/>
      <c r="E68" s="10"/>
      <c r="F68" s="57" t="s">
        <v>85</v>
      </c>
      <c r="G68" s="10"/>
      <c r="H68" s="57" t="s">
        <v>85</v>
      </c>
      <c r="I68" s="10"/>
      <c r="J68" s="60">
        <v>196158</v>
      </c>
      <c r="K68" s="10"/>
      <c r="L68" s="57" t="s">
        <v>85</v>
      </c>
      <c r="N68" s="57" t="s">
        <v>85</v>
      </c>
      <c r="P68" s="57" t="s">
        <v>85</v>
      </c>
      <c r="R68" s="57" t="s">
        <v>85</v>
      </c>
      <c r="S68" s="10"/>
      <c r="T68" s="57" t="s">
        <v>85</v>
      </c>
      <c r="V68" s="57" t="s">
        <v>85</v>
      </c>
      <c r="X68" s="57" t="s">
        <v>85</v>
      </c>
      <c r="Y68" s="59"/>
      <c r="Z68" s="10">
        <f aca="true" t="shared" si="3" ref="Z68:Z76">SUM(F68:Y68)</f>
        <v>196158</v>
      </c>
    </row>
    <row r="69" spans="1:26" s="6" customFormat="1" ht="18.75">
      <c r="A69" s="6" t="s">
        <v>142</v>
      </c>
      <c r="B69" s="61"/>
      <c r="C69" s="10"/>
      <c r="D69" s="61">
        <v>19</v>
      </c>
      <c r="E69" s="10"/>
      <c r="F69" s="60">
        <v>17628</v>
      </c>
      <c r="G69" s="10"/>
      <c r="H69" s="57" t="s">
        <v>85</v>
      </c>
      <c r="I69" s="10"/>
      <c r="J69" s="57" t="s">
        <v>85</v>
      </c>
      <c r="K69" s="10"/>
      <c r="L69" s="57" t="s">
        <v>85</v>
      </c>
      <c r="N69" s="57" t="s">
        <v>85</v>
      </c>
      <c r="P69" s="57" t="s">
        <v>85</v>
      </c>
      <c r="R69" s="57" t="s">
        <v>85</v>
      </c>
      <c r="S69" s="10"/>
      <c r="T69" s="57" t="s">
        <v>85</v>
      </c>
      <c r="V69" s="57" t="s">
        <v>85</v>
      </c>
      <c r="X69" s="57" t="s">
        <v>85</v>
      </c>
      <c r="Y69" s="59"/>
      <c r="Z69" s="10">
        <f t="shared" si="3"/>
        <v>17628</v>
      </c>
    </row>
    <row r="70" spans="1:26" s="6" customFormat="1" ht="18.75">
      <c r="A70" s="6" t="s">
        <v>143</v>
      </c>
      <c r="B70" s="61"/>
      <c r="C70" s="10"/>
      <c r="D70" s="61">
        <v>19</v>
      </c>
      <c r="E70" s="10"/>
      <c r="F70" s="57" t="s">
        <v>85</v>
      </c>
      <c r="G70" s="10"/>
      <c r="H70" s="60">
        <v>239560</v>
      </c>
      <c r="I70" s="10"/>
      <c r="J70" s="57" t="s">
        <v>85</v>
      </c>
      <c r="K70" s="10"/>
      <c r="L70" s="57" t="s">
        <v>85</v>
      </c>
      <c r="N70" s="57" t="s">
        <v>85</v>
      </c>
      <c r="P70" s="57" t="s">
        <v>85</v>
      </c>
      <c r="R70" s="57" t="s">
        <v>85</v>
      </c>
      <c r="S70" s="10"/>
      <c r="T70" s="57" t="s">
        <v>85</v>
      </c>
      <c r="V70" s="57" t="s">
        <v>85</v>
      </c>
      <c r="X70" s="57" t="s">
        <v>85</v>
      </c>
      <c r="Y70" s="59"/>
      <c r="Z70" s="10">
        <f t="shared" si="3"/>
        <v>239560</v>
      </c>
    </row>
    <row r="71" spans="1:26" s="6" customFormat="1" ht="18.75">
      <c r="A71" s="6" t="s">
        <v>134</v>
      </c>
      <c r="B71" s="61"/>
      <c r="C71" s="10"/>
      <c r="D71" s="61">
        <v>19</v>
      </c>
      <c r="E71" s="10"/>
      <c r="F71" s="57" t="s">
        <v>85</v>
      </c>
      <c r="G71" s="10"/>
      <c r="H71" s="57" t="s">
        <v>85</v>
      </c>
      <c r="I71" s="10"/>
      <c r="J71" s="57" t="s">
        <v>85</v>
      </c>
      <c r="K71" s="10"/>
      <c r="L71" s="57" t="s">
        <v>85</v>
      </c>
      <c r="N71" s="60">
        <v>305000</v>
      </c>
      <c r="P71" s="57" t="s">
        <v>85</v>
      </c>
      <c r="R71" s="57" t="s">
        <v>85</v>
      </c>
      <c r="S71" s="10"/>
      <c r="T71" s="57" t="s">
        <v>85</v>
      </c>
      <c r="V71" s="57" t="s">
        <v>85</v>
      </c>
      <c r="X71" s="57" t="s">
        <v>85</v>
      </c>
      <c r="Y71" s="59"/>
      <c r="Z71" s="10">
        <f t="shared" si="3"/>
        <v>305000</v>
      </c>
    </row>
    <row r="72" spans="1:26" s="6" customFormat="1" ht="18.75">
      <c r="A72" s="6" t="s">
        <v>166</v>
      </c>
      <c r="B72" s="61"/>
      <c r="C72" s="10"/>
      <c r="D72" s="61">
        <v>19</v>
      </c>
      <c r="E72" s="10"/>
      <c r="F72" s="57" t="s">
        <v>85</v>
      </c>
      <c r="G72" s="10"/>
      <c r="H72" s="57" t="s">
        <v>85</v>
      </c>
      <c r="I72" s="10"/>
      <c r="J72" s="57" t="s">
        <v>85</v>
      </c>
      <c r="K72" s="10"/>
      <c r="L72" s="57" t="s">
        <v>85</v>
      </c>
      <c r="N72" s="57" t="s">
        <v>85</v>
      </c>
      <c r="P72" s="57" t="s">
        <v>85</v>
      </c>
      <c r="R72" s="57" t="s">
        <v>85</v>
      </c>
      <c r="S72" s="10"/>
      <c r="T72" s="57" t="s">
        <v>85</v>
      </c>
      <c r="V72" s="57" t="s">
        <v>85</v>
      </c>
      <c r="X72" s="57">
        <v>-44981</v>
      </c>
      <c r="Y72" s="59"/>
      <c r="Z72" s="10">
        <f t="shared" si="3"/>
        <v>-44981</v>
      </c>
    </row>
    <row r="73" spans="1:26" s="6" customFormat="1" ht="18.75">
      <c r="A73" s="6" t="s">
        <v>135</v>
      </c>
      <c r="B73" s="61"/>
      <c r="D73" s="61">
        <v>18</v>
      </c>
      <c r="F73" s="57" t="s">
        <v>85</v>
      </c>
      <c r="G73" s="10"/>
      <c r="H73" s="57" t="s">
        <v>85</v>
      </c>
      <c r="I73" s="10"/>
      <c r="J73" s="57" t="s">
        <v>85</v>
      </c>
      <c r="K73" s="10"/>
      <c r="L73" s="57" t="s">
        <v>85</v>
      </c>
      <c r="N73" s="57" t="s">
        <v>85</v>
      </c>
      <c r="P73" s="57" t="s">
        <v>85</v>
      </c>
      <c r="R73" s="60">
        <v>50063</v>
      </c>
      <c r="S73" s="10"/>
      <c r="T73" s="57" t="s">
        <v>85</v>
      </c>
      <c r="V73" s="57" t="s">
        <v>85</v>
      </c>
      <c r="X73" s="57" t="s">
        <v>85</v>
      </c>
      <c r="Y73" s="59"/>
      <c r="Z73" s="10">
        <f t="shared" si="3"/>
        <v>50063</v>
      </c>
    </row>
    <row r="74" spans="1:26" s="6" customFormat="1" ht="18.75">
      <c r="A74" s="6" t="s">
        <v>235</v>
      </c>
      <c r="B74" s="67"/>
      <c r="C74" s="59"/>
      <c r="D74" s="67"/>
      <c r="E74" s="59"/>
      <c r="F74" s="57" t="s">
        <v>85</v>
      </c>
      <c r="G74" s="59"/>
      <c r="H74" s="57" t="s">
        <v>85</v>
      </c>
      <c r="I74" s="62"/>
      <c r="J74" s="57" t="s">
        <v>85</v>
      </c>
      <c r="K74" s="62"/>
      <c r="L74" s="57" t="s">
        <v>85</v>
      </c>
      <c r="N74" s="57" t="s">
        <v>85</v>
      </c>
      <c r="P74" s="57" t="s">
        <v>85</v>
      </c>
      <c r="R74" s="57" t="s">
        <v>85</v>
      </c>
      <c r="S74" s="62"/>
      <c r="T74" s="57" t="s">
        <v>85</v>
      </c>
      <c r="V74" s="57">
        <f>'BS&amp;PL'!M228</f>
        <v>465191</v>
      </c>
      <c r="X74" s="57" t="s">
        <v>85</v>
      </c>
      <c r="Y74" s="62"/>
      <c r="Z74" s="10">
        <f t="shared" si="3"/>
        <v>465191</v>
      </c>
    </row>
    <row r="75" spans="1:26" s="6" customFormat="1" ht="18.75">
      <c r="A75" s="6" t="s">
        <v>215</v>
      </c>
      <c r="B75" s="61"/>
      <c r="C75" s="10"/>
      <c r="D75" s="61">
        <v>14</v>
      </c>
      <c r="E75" s="10"/>
      <c r="F75" s="57" t="s">
        <v>85</v>
      </c>
      <c r="G75" s="10"/>
      <c r="H75" s="57" t="s">
        <v>85</v>
      </c>
      <c r="I75" s="10"/>
      <c r="J75" s="57" t="s">
        <v>85</v>
      </c>
      <c r="K75" s="10"/>
      <c r="L75" s="57" t="s">
        <v>85</v>
      </c>
      <c r="N75" s="57" t="s">
        <v>85</v>
      </c>
      <c r="P75" s="57" t="s">
        <v>85</v>
      </c>
      <c r="R75" s="57" t="s">
        <v>85</v>
      </c>
      <c r="S75" s="10"/>
      <c r="T75" s="57" t="s">
        <v>85</v>
      </c>
      <c r="V75" s="60">
        <v>-590518</v>
      </c>
      <c r="X75" s="57" t="s">
        <v>85</v>
      </c>
      <c r="Y75" s="59"/>
      <c r="Z75" s="10">
        <f t="shared" si="3"/>
        <v>-590518</v>
      </c>
    </row>
    <row r="76" spans="1:26" s="6" customFormat="1" ht="18.75">
      <c r="A76" s="6" t="s">
        <v>150</v>
      </c>
      <c r="B76" s="61"/>
      <c r="C76" s="10"/>
      <c r="D76" s="61"/>
      <c r="E76" s="10"/>
      <c r="F76" s="57" t="s">
        <v>85</v>
      </c>
      <c r="G76" s="10"/>
      <c r="H76" s="57" t="s">
        <v>85</v>
      </c>
      <c r="I76" s="10"/>
      <c r="J76" s="57" t="s">
        <v>85</v>
      </c>
      <c r="K76" s="10"/>
      <c r="L76" s="57" t="s">
        <v>85</v>
      </c>
      <c r="N76" s="57" t="s">
        <v>85</v>
      </c>
      <c r="P76" s="65">
        <v>-10271</v>
      </c>
      <c r="R76" s="57" t="s">
        <v>85</v>
      </c>
      <c r="S76" s="10"/>
      <c r="T76" s="57" t="s">
        <v>85</v>
      </c>
      <c r="V76" s="57" t="s">
        <v>85</v>
      </c>
      <c r="X76" s="57" t="s">
        <v>85</v>
      </c>
      <c r="Y76" s="59"/>
      <c r="Z76" s="10">
        <f t="shared" si="3"/>
        <v>-10271</v>
      </c>
    </row>
    <row r="77" spans="1:26" s="6" customFormat="1" ht="19.5" thickBot="1">
      <c r="A77" s="56" t="s">
        <v>214</v>
      </c>
      <c r="B77" s="10"/>
      <c r="C77" s="10"/>
      <c r="D77" s="10"/>
      <c r="E77" s="10"/>
      <c r="F77" s="64">
        <f>SUM(F67:F76)</f>
        <v>1181038</v>
      </c>
      <c r="G77" s="10"/>
      <c r="H77" s="64">
        <f>SUM(H67:H76)</f>
        <v>4562167</v>
      </c>
      <c r="I77" s="10"/>
      <c r="J77" s="64">
        <f>SUM(J67:J76)</f>
        <v>450818</v>
      </c>
      <c r="K77" s="10"/>
      <c r="L77" s="64">
        <f>SUM(L67:L76)</f>
        <v>427123</v>
      </c>
      <c r="N77" s="139" t="s">
        <v>85</v>
      </c>
      <c r="P77" s="139" t="s">
        <v>85</v>
      </c>
      <c r="R77" s="64">
        <f>SUM(R67:R76)</f>
        <v>50063</v>
      </c>
      <c r="S77" s="10"/>
      <c r="T77" s="64">
        <f>SUM(T67:T76)</f>
        <v>118341</v>
      </c>
      <c r="V77" s="64">
        <f>SUM(V67:V76)</f>
        <v>456097</v>
      </c>
      <c r="W77" s="39"/>
      <c r="X77" s="139" t="s">
        <v>85</v>
      </c>
      <c r="Y77" s="59"/>
      <c r="Z77" s="64">
        <f>SUM(Z67:Z76)</f>
        <v>7245647</v>
      </c>
    </row>
    <row r="78" spans="4:27" ht="19.5" thickTop="1">
      <c r="D78" s="61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Q78" s="66"/>
      <c r="R78" s="66"/>
      <c r="S78" s="66"/>
      <c r="T78" s="66"/>
      <c r="U78" s="66"/>
      <c r="V78" s="66"/>
      <c r="W78" s="66"/>
      <c r="Y78" s="66"/>
      <c r="Z78" s="66"/>
      <c r="AA78" s="50"/>
    </row>
    <row r="79" spans="1:27" ht="18.75">
      <c r="A79" s="7" t="s">
        <v>55</v>
      </c>
      <c r="B79" s="7"/>
      <c r="D79" s="61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Q79" s="66"/>
      <c r="R79" s="66"/>
      <c r="S79" s="66"/>
      <c r="T79" s="66"/>
      <c r="U79" s="66"/>
      <c r="V79" s="66"/>
      <c r="W79" s="66"/>
      <c r="Y79" s="66"/>
      <c r="Z79" s="66"/>
      <c r="AA79" s="50"/>
    </row>
    <row r="80" spans="1:27" ht="18.75">
      <c r="A80" s="7"/>
      <c r="B80" s="7"/>
      <c r="D80" s="61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Q80" s="66"/>
      <c r="R80" s="66"/>
      <c r="S80" s="66"/>
      <c r="T80" s="66"/>
      <c r="U80" s="66"/>
      <c r="V80" s="66"/>
      <c r="W80" s="66"/>
      <c r="Y80" s="66"/>
      <c r="Z80" s="66"/>
      <c r="AA80" s="50"/>
    </row>
    <row r="81" spans="1:27" ht="18.75">
      <c r="A81" s="7"/>
      <c r="B81" s="7"/>
      <c r="D81" s="61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Q81" s="66"/>
      <c r="R81" s="66"/>
      <c r="S81" s="66"/>
      <c r="T81" s="66"/>
      <c r="U81" s="66"/>
      <c r="V81" s="66"/>
      <c r="W81" s="66"/>
      <c r="Y81" s="66"/>
      <c r="Z81" s="66"/>
      <c r="AA81" s="50"/>
    </row>
    <row r="82" spans="1:27" ht="18.75">
      <c r="A82" s="7"/>
      <c r="B82" s="7"/>
      <c r="D82" s="61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Q82" s="66"/>
      <c r="R82" s="66"/>
      <c r="S82" s="66"/>
      <c r="T82" s="66"/>
      <c r="U82" s="66"/>
      <c r="V82" s="66"/>
      <c r="W82" s="66"/>
      <c r="Y82" s="66"/>
      <c r="Z82" s="66"/>
      <c r="AA82" s="50"/>
    </row>
    <row r="83" spans="1:27" ht="18.75">
      <c r="A83" s="7"/>
      <c r="B83" s="7"/>
      <c r="D83" s="61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Q83" s="66"/>
      <c r="R83" s="66"/>
      <c r="S83" s="66"/>
      <c r="T83" s="66"/>
      <c r="U83" s="66"/>
      <c r="V83" s="66"/>
      <c r="W83" s="66"/>
      <c r="Y83" s="66"/>
      <c r="Z83" s="66"/>
      <c r="AA83" s="50"/>
    </row>
    <row r="84" spans="1:26" ht="18.75">
      <c r="A84" s="145" t="s">
        <v>196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</row>
  </sheetData>
  <mergeCells count="13">
    <mergeCell ref="A46:Z46"/>
    <mergeCell ref="A2:Z2"/>
    <mergeCell ref="A3:Z3"/>
    <mergeCell ref="A4:Z4"/>
    <mergeCell ref="A45:Z45"/>
    <mergeCell ref="F7:L7"/>
    <mergeCell ref="A42:Z42"/>
    <mergeCell ref="A44:Z44"/>
    <mergeCell ref="R7:T7"/>
    <mergeCell ref="F48:Z48"/>
    <mergeCell ref="H49:N49"/>
    <mergeCell ref="A84:Z84"/>
    <mergeCell ref="T49:V49"/>
  </mergeCells>
  <printOptions horizontalCentered="1"/>
  <pageMargins left="0.3937007874015748" right="0.3937007874015748" top="0.81" bottom="0.3937007874015748" header="0.1968503937007874" footer="0.1968503937007874"/>
  <pageSetup firstPageNumber="3" useFirstPageNumber="1" horizontalDpi="600" verticalDpi="600" orientation="landscape" scale="6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YourNameHere</cp:lastModifiedBy>
  <cp:lastPrinted>2007-11-10T05:11:36Z</cp:lastPrinted>
  <dcterms:created xsi:type="dcterms:W3CDTF">2002-04-23T15:36:06Z</dcterms:created>
  <dcterms:modified xsi:type="dcterms:W3CDTF">2007-11-12T10:30:24Z</dcterms:modified>
  <cp:category/>
  <cp:version/>
  <cp:contentType/>
  <cp:contentStatus/>
</cp:coreProperties>
</file>