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BS&amp;PL" sheetId="1" r:id="rId1"/>
    <sheet name="CE" sheetId="2" r:id="rId2"/>
  </sheets>
  <definedNames>
    <definedName name="_xlnm.Print_Area" localSheetId="1">'CE'!$A$1:$AA$79</definedName>
  </definedNames>
  <calcPr fullCalcOnLoad="1"/>
</workbook>
</file>

<file path=xl/sharedStrings.xml><?xml version="1.0" encoding="utf-8"?>
<sst xmlns="http://schemas.openxmlformats.org/spreadsheetml/2006/main" count="803" uniqueCount="232">
  <si>
    <t>งบดุล</t>
  </si>
  <si>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</si>
  <si>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</si>
  <si>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</si>
  <si>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</si>
  <si>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</si>
  <si>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</si>
  <si>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</si>
  <si>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</si>
  <si>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</si>
  <si>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</si>
  <si>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</si>
  <si>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</si>
  <si>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</si>
  <si>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</si>
  <si>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</si>
  <si>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</si>
  <si>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ดอกเบี้ยจ่าย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</si>
  <si>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</si>
  <si>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</si>
  <si>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</si>
  <si>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ภาษีเงินได้</t>
  </si>
  <si>
    <t>เงินลงทุนชั่วคราว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</si>
  <si>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</si>
  <si>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</si>
  <si>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</si>
  <si>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</si>
  <si>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</si>
  <si>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</si>
  <si>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</si>
  <si>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>ค่าใช้จ่ายในการบริหารงาน</t>
  </si>
  <si>
    <t xml:space="preserve">รายได้ </t>
  </si>
  <si>
    <t>รายได้จากการจำหน่ายอาหารและเครื่องดื่ม</t>
  </si>
  <si>
    <t xml:space="preserve">ค่าใช้จ่าย </t>
  </si>
  <si>
    <t>หมายเหตุ</t>
  </si>
  <si>
    <t>ที่ออกและ</t>
  </si>
  <si>
    <t>ชำระแล้ว</t>
  </si>
  <si>
    <t>ส่วนแบ่งกำไรจากเงินลงทุนตามวิธีส่วนได้เสีย</t>
  </si>
  <si>
    <t>งบกระแสเงินสด</t>
  </si>
  <si>
    <t>กำไรจากการดำเนินงานก่อนการเปลี่ยนแปลงในสินทรัพย์</t>
  </si>
  <si>
    <t>งบแสดงการเปลี่ยนแปลงส่วนของผู้ถือหุ้น</t>
  </si>
  <si>
    <t>จากกิจกรรมดำเนินงาน</t>
  </si>
  <si>
    <t>และหนี้สินดำเนินงาน</t>
  </si>
  <si>
    <t>หนี้สูญและหนี้สงสัยจะสูญ</t>
  </si>
  <si>
    <t>เงินสดสุทธิได้มาจากกิจกรรมดำเนินงาน</t>
  </si>
  <si>
    <t>เงินสดสุทธิใช้ไปในกิจกรรมลงทุน</t>
  </si>
  <si>
    <t>งบการเงินรวม</t>
  </si>
  <si>
    <t>ส่วนของ</t>
  </si>
  <si>
    <t>ผู้ถือหุ้น</t>
  </si>
  <si>
    <t>ส่วนน้อย</t>
  </si>
  <si>
    <t>กำไรสุทธิ</t>
  </si>
  <si>
    <t>เงินสดและรายการเทียบเท่าเงินสดเพิ่มขึ้น(ลดลง)สุทธิ</t>
  </si>
  <si>
    <t>ส่วนเกินทุน</t>
  </si>
  <si>
    <t>จำนวนหุ้นสามัญถัวเฉลี่ยถ่วงน้ำหนัก (หุ้น)</t>
  </si>
  <si>
    <t>กำไรก่อนส่วนที่เป็นของผู้ถือหุ้นส่วนน้อย</t>
  </si>
  <si>
    <t>หมายเหตุประกอบงบการเงินเป็นส่วนหนึ่งของงบการเงินนี้</t>
  </si>
  <si>
    <t>งบดุล (ต่อ)</t>
  </si>
  <si>
    <t>ข้อมูลเพิ่มเติมประกอบกระแสเงินสด :-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</si>
  <si>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</si>
  <si>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</si>
  <si>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</si>
  <si>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สินทรัพย์หมุนเวียนอื่น - สุทธิ</t>
  </si>
  <si>
    <t>เงินลงทุนระยะยาวอื่น - สุทธิ</t>
  </si>
  <si>
    <t>ที่ดิน อาคาร และอุปกรณ์ - สุทธิ</t>
  </si>
  <si>
    <t>ที่ดินที่ยังไม่ได้ใช้เพื่อการดำเนินงาน</t>
  </si>
  <si>
    <t>ค่าความนิยม - สุทธิ</t>
  </si>
  <si>
    <t>สินทรัพย์ไม่หมุนเวียนอื่น - สุทธิ</t>
  </si>
  <si>
    <t>ภาษีเงินได้ค้างจ่าย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</si>
  <si>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</si>
  <si>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</si>
  <si>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</si>
  <si>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</si>
  <si>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>รายได้ค่าบริการคนไข้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</si>
  <si>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</si>
  <si>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</si>
  <si>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</si>
  <si>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</si>
  <si>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ต้นทุนค่ารักษาพยาบาลและอื่น ๆ</t>
  </si>
  <si>
    <t>ค่าความนิยมตัดบัญชี</t>
  </si>
  <si>
    <t>รายได้รอตัดบัญชีตัดจ่าย</t>
  </si>
  <si>
    <t>เงินปันผลจ่าย</t>
  </si>
  <si>
    <t>สินทรัพย์ไม่มีตัวตนอื่น - สุทธิ</t>
  </si>
  <si>
    <t>เงินเบิกเกินบัญชีและเงินกู้ยืมระยะสั้นจากสถาบันการเงิน</t>
  </si>
  <si>
    <t>รวมหนี้สินไม่หมุนเวียน</t>
  </si>
  <si>
    <t>กำไรก่อนดอกเบี้ยจ่ายและภาษีเงินได้</t>
  </si>
  <si>
    <t>-</t>
  </si>
  <si>
    <t>ตามกฎหมาย</t>
  </si>
  <si>
    <t>สำรอง</t>
  </si>
  <si>
    <t>กำไรสุทธิส่วนที่เป็นของผู้ถือหุ้นส่วนน้อย</t>
  </si>
  <si>
    <t>เงินสดรับจากการเพิ่มทุน</t>
  </si>
  <si>
    <t>ลูกหนี้การค้า</t>
  </si>
  <si>
    <t>กิจการที่เกี่ยวข้องกัน</t>
  </si>
  <si>
    <t>รวมลูกหนี้การค้า - สุทธิ</t>
  </si>
  <si>
    <t>ลูกหนี้อื่น - กิจการที่เกี่ยวข้องกัน</t>
  </si>
  <si>
    <t>เงินฝากธนาคารที่มีภาระค้ำประกัน</t>
  </si>
  <si>
    <t>เงินลงทุนในบริษัทอื่น - สุทธิ</t>
  </si>
  <si>
    <t>เงินให้กู้ยืมระยะยาวแก่กิจการที่เกี่ยวข้องกัน</t>
  </si>
  <si>
    <t>ดอกเบี้ยค้างรับ - กิจการที่เกี่ยวข้องกัน - สุทธิ</t>
  </si>
  <si>
    <t xml:space="preserve">  </t>
  </si>
  <si>
    <t>รวมเจ้าหนี้การค้า</t>
  </si>
  <si>
    <t>ส่วนของเงินกู้ยืมระยะยาวที่ถึงกำหนดชำระภายในหนึ่งปี</t>
  </si>
  <si>
    <t>ส่วนของเจ้าหนี้เช่าซื้อและหนี้สินตามสัญญาเช่าการเงินที่ถึง</t>
  </si>
  <si>
    <t xml:space="preserve">   กำหนดชำระภายในหนึ่งปี</t>
  </si>
  <si>
    <t>เจ้าหนี้อื่นกิจการที่เกี่ยวข้องกัน</t>
  </si>
  <si>
    <t>เงินกู้ยืมระยะยาว - สุทธิจากส่วนที่ถึงกำหนดชำระภายในหนึ่งปี</t>
  </si>
  <si>
    <t>เจ้าหนี้เช่าซื้อและหนี้สินตามสัญญาเช่าการเงิน - สุทธิจากส่วนที่ถึง</t>
  </si>
  <si>
    <t xml:space="preserve">   ทุนจดทะเบียน  </t>
  </si>
  <si>
    <t xml:space="preserve">   ทุนออกจำหน่ายและชำระเต็มมูลค่าแล้ว </t>
  </si>
  <si>
    <t>ส่วนเกินทุนจากการเปลี่ยนแปลงมูลค่าเงินลงทุน</t>
  </si>
  <si>
    <t>จัดสรรแล้ว - สำรองตามกฎหมาย</t>
  </si>
  <si>
    <t>รวมส่วนของผู้ถือหุ้นของบริษัทใหญ่</t>
  </si>
  <si>
    <t>ส่วนของผู้ถือหุ้นส่วนน้อยของบริษัทย่อย</t>
  </si>
  <si>
    <t>ดอกเบี้ยตัดจำหน่ายตามสัญญาเช่าการเงิน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</si>
  <si>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</si>
  <si>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</si>
  <si>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</si>
  <si>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</si>
  <si>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เงินสดจ่ายซื้อสินทรัพย์สินถาวร</t>
  </si>
  <si>
    <t>สินทรัพย์ไม่มีตัวตนเพิ่มขึ้น</t>
  </si>
  <si>
    <t>มูลค่าเงินลงทุน</t>
  </si>
  <si>
    <t>ปรับมูลค่ายุติธรรมของเงินลงทุน</t>
  </si>
  <si>
    <t>- 1 -</t>
  </si>
  <si>
    <t>- 2 -</t>
  </si>
  <si>
    <t>- 3 -</t>
  </si>
  <si>
    <t>- 6 -</t>
  </si>
  <si>
    <t>เจ้าหนี้ค่าก่อสร้างและเงินประกันผลงาน</t>
  </si>
  <si>
    <t>ภาษีเงินได้นิติบุคคลค้างจ่าย</t>
  </si>
  <si>
    <t>เงินให้กู้ยืมระยะสั้นแก่กิจการที่เกี่ยวข้องกัน</t>
  </si>
  <si>
    <t>เงินลงทุนชั่วคราวและเงินฝากที่มีภาระค้ำประกันลดลง(เพิ่มขึ้น)</t>
  </si>
  <si>
    <t>ปรับรายการที่กระทบกำไรสุทธิเป็นเงินสดรับ(จ่าย)</t>
  </si>
  <si>
    <t>งบแสดงการเปลี่ยนแปลงส่วนของผู้ถือหุ้น (ต่อ)</t>
  </si>
  <si>
    <t>กรรมการ</t>
  </si>
  <si>
    <t>หุ้นกู้แปลงสภาพ - องค์ประกอบที่เป็นหนี้สิน</t>
  </si>
  <si>
    <t xml:space="preserve">หุ้นสามัญ 1,312,264,222 หุ้น มูลค่าหุ้นละ 1 บาท 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</si>
  <si>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</si>
  <si>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</si>
  <si>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ผลต่างจากการ</t>
  </si>
  <si>
    <t>ส่วนเกินมูลค่า</t>
  </si>
  <si>
    <t>จากการตีราคา</t>
  </si>
  <si>
    <t>ปรับโครงสร้าง</t>
  </si>
  <si>
    <t>หุ้นสามัญ</t>
  </si>
  <si>
    <t>การถือหุ้น</t>
  </si>
  <si>
    <t>เพิ่มทุน - หุ้นสามัญ</t>
  </si>
  <si>
    <t>ส่วนเกินมูลค่าหุ้น</t>
  </si>
  <si>
    <t>ขาดทุนจากอัตราแลกเปลี่ยนที่ยังไม่เกิดขึ้นจริง</t>
  </si>
  <si>
    <t>เจ้าหนี้อื่น-กิจการที่เกี่ยวข้องกัน</t>
  </si>
  <si>
    <t>กิจการอื่น - สุทธิ</t>
  </si>
  <si>
    <t>เงินกู้ยืมระยะสั้นจากกิจการที่เกี่ยวข้องกัน</t>
  </si>
  <si>
    <t>กิจการอื่น</t>
  </si>
  <si>
    <t>เงินปันผลค้างรับ - กิจการที่เกี่ยวข้องกัน</t>
  </si>
  <si>
    <t>ผลต่างจากการแปลงค่างบการเงิน</t>
  </si>
  <si>
    <t>(หน่วย : พันบาท)</t>
  </si>
  <si>
    <t>ณ วันที่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</si>
  <si>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</si>
  <si>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</si>
  <si>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</si>
  <si>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</si>
  <si>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(หน่วย : พันบาท ยกเว้นกำไรต่อหุ้นแสดงเป็นบาท)</t>
  </si>
  <si>
    <t>กำไรสุทธิสำหรับงวด</t>
  </si>
  <si>
    <t>กำไรต่อหุ้นขั้นพื้นฐาน (บาท)</t>
  </si>
  <si>
    <t>รับชำระดอกเบี้ยค้างรับจากบริษัทอื่น</t>
  </si>
  <si>
    <t>งบกระแสเงินสด (ต่อ)</t>
  </si>
  <si>
    <t xml:space="preserve">เงินสดและรายการเทียบเท่าเงินสด ณ วันต้นงวด </t>
  </si>
  <si>
    <t xml:space="preserve">เงินสดและรายการเทียบเท่าเงินสด ณ วันสิ้นงวด </t>
  </si>
  <si>
    <t>เงินสดจ่ายในระหว่างงวด :-</t>
  </si>
  <si>
    <t>2550</t>
  </si>
  <si>
    <t>จากการ</t>
  </si>
  <si>
    <t>เปลี่ยนแปลง</t>
  </si>
  <si>
    <t>หุ้นของบริษัทฯที่</t>
  </si>
  <si>
    <t>ถือโดยบริษัทย่อย</t>
  </si>
  <si>
    <t>หุ้นของบริษัทฯที่ถือโดยบริษัทย่อย</t>
  </si>
  <si>
    <t>(ปรับปรุงใหม่)</t>
  </si>
  <si>
    <t>เงินลงทุนในบริษัทย่อย</t>
  </si>
  <si>
    <t>เงินลงทุนในบริษัทร่วม</t>
  </si>
  <si>
    <t>เงินปันผลที่บริษัทย่อยจ่ายให้ผู้ถือหุ้นส่วนน้อย</t>
  </si>
  <si>
    <t>ส่วนเกินทุนจากการตีราคาที่ดิน</t>
  </si>
  <si>
    <t>งบการเงินเฉพาะกิจการ</t>
  </si>
  <si>
    <t>เงินสดสุทธิได้มาจาก(ใช้ไปใน)กิจกรรมจัดหาเงิน</t>
  </si>
  <si>
    <t>สำหรับงวดสามเดือนสิ้นสุดวันที่ 30 มิถุนายน 2550 และ 2549</t>
  </si>
  <si>
    <t xml:space="preserve"> -  4  -</t>
  </si>
  <si>
    <t xml:space="preserve"> -  5  -</t>
  </si>
  <si>
    <t>ส่วนแบ่งกำไรจากเงินลงทุนในบริษัทร่วมตามวิธีส่วนได้เสีย</t>
  </si>
  <si>
    <t>ขาดทุน(กำไร)จากการจำหน่ายสินทรัพย์</t>
  </si>
  <si>
    <t xml:space="preserve"> -  8  -</t>
  </si>
  <si>
    <t>เงินปันผลรับจากเงินลงทุนในบริษัทร่วมและบริษัทย่อย</t>
  </si>
  <si>
    <t>เงินสดจ่ายซื้อเงินลงทุนในบริษัทย่อยใหม่ในระหว่างงวด</t>
  </si>
  <si>
    <t>เงินสดรับจากการขายสินทรัพย์ถาวร</t>
  </si>
  <si>
    <t>เงินให้กู้ยืมและดอกเบี้ยค้างรับแก่กิจการที่เกี่ยวข้องกัน(เพิ่มขึ้น)ลดลง</t>
  </si>
  <si>
    <t>เงินเบิกเกินบัญชีและเงินกู้ยืมระยะสั้นจากสถาบันการเงินเพิ่มขึ้น</t>
  </si>
  <si>
    <t>เจ้าหนี้เช่าซื้อและหนี้สินตามสัญญาเช่าการเงินลดลง</t>
  </si>
  <si>
    <t>บริษัทย่อยลงทุนในหุ้นสามัญของบริษัทฯ</t>
  </si>
  <si>
    <t xml:space="preserve"> -  9  -</t>
  </si>
  <si>
    <t>สำหรับงวดหกเดือนสิ้นสุดวันที่ 30 มิถุนายน 2550 และ 2549</t>
  </si>
  <si>
    <t>ยอดคงเหลือ ณ วันที่ 30 มิถุนายน 2549</t>
  </si>
  <si>
    <t>ยอดคงเหลือ ณ วันที่ 30 มิถุนายน 2550</t>
  </si>
  <si>
    <t>หุ้นกู้</t>
  </si>
  <si>
    <t>ผลต่างจาก</t>
  </si>
  <si>
    <t>แปลงสภาพ -</t>
  </si>
  <si>
    <t>จัดสรรแล้ว -</t>
  </si>
  <si>
    <t>การแปลงค่า</t>
  </si>
  <si>
    <t>องค์ประกอบ</t>
  </si>
  <si>
    <t>ที่ดิน</t>
  </si>
  <si>
    <t>งบการเงิน</t>
  </si>
  <si>
    <t>ที่เป็นทุน</t>
  </si>
  <si>
    <t>ยอดคงเหลือ ณ วันที่ 1 มกราคม 2550 -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</si>
  <si>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</si>
  <si>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</si>
  <si>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1 มกราคม 2550 - หลังปรับปรุง</t>
  </si>
  <si>
    <t>ส่วนของผู้ถือหุ้นส่วนน้อย</t>
  </si>
  <si>
    <t>ยอดคงเหลือ ณ วันที่ 1 มกราคม 2549 - ตามที่รายงานไว้เดิม</t>
  </si>
  <si>
    <t>ยอดคงเหลือ ณ วันที่ 1 มกราคม 2549 - หลังปรับปรุง</t>
  </si>
  <si>
    <t>ผลสะสมจากการเปลี่ยนแปลงนโยบายการบัญชีเกี่ยวกับการบันทึก</t>
  </si>
  <si>
    <t xml:space="preserve">     เงินลงทุนในบริษัทย่อยและบริษัทร่วม</t>
  </si>
  <si>
    <t>กำไรสุทธิสำหรับงวด - ปรับปรุงใหม่</t>
  </si>
  <si>
    <t>เงินปันผลรับ</t>
  </si>
  <si>
    <t>ค่าเสื่อมราคาและค่าตัดจำหน่าย</t>
  </si>
  <si>
    <t>ส่วนของผู้ถือหุ้นส่วนน้อยลดลงจากการ</t>
  </si>
  <si>
    <t xml:space="preserve">      เปลี่ยนแปลงสัดส่วนเงินลงทุน</t>
  </si>
  <si>
    <t>การแปลงสภาพหุ้นกู้</t>
  </si>
  <si>
    <t>ตัดจำหน่ายหุ้นกู้แปลงสภาพ</t>
  </si>
  <si>
    <t>ค่าใช้จ่ายในการออกหุ้นกู้แปลงสภาพตัดจำหน่าย</t>
  </si>
  <si>
    <t>กำไรจากการจำหน่ายเงินลงทุน</t>
  </si>
  <si>
    <t>ส่วนเปลี่ยนแปลงของส่วนของผู้ถือหุ้นส่วนน้อยจากการเปลี่ยนแปลงสัดส่วนเงินลงทุน</t>
  </si>
  <si>
    <t>เงินรับจากเงินกู้ยืมระยะยาว</t>
  </si>
  <si>
    <t>เงินสดจ่ายชำระคืนเงินกู้ยืมระยะยาว</t>
  </si>
  <si>
    <t>เงินลงทุนเพิ่มเติมในบริษัทย่อยและบริษัทร่วม</t>
  </si>
  <si>
    <t>เงินสดรับสุทธิจากการขายเงินลงทุน</t>
  </si>
  <si>
    <t>เงินกู้ยืมจากกิจการที่เกี่ยวข้องกันเพิ่มขึ้น (ลดลง)</t>
  </si>
  <si>
    <t>ลูกหนี้อื่นกิจการที่เกี่ยวข้องกัน</t>
  </si>
  <si>
    <t>(31 ธันวาคม 2549 : หุ้นสามัญ 1,181,037,800 หุ้น มูลค่าหุ้นละ 1 บาท)</t>
  </si>
  <si>
    <t>- 7 -</t>
  </si>
  <si>
    <t xml:space="preserve">หุ้นสามัญ 1,183,718,459 หุ้น มูลค่าหุ้นละ 1 บาท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</si>
</sst>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\ ;\(#,##0\)"/>
    <numFmt numFmtId="197" formatCode="#,##0.00\ ;\(#,##0.00\)"/>
    <numFmt numFmtId="198" formatCode="#,##0_);\ \(#,##0\)"/>
    <numFmt numFmtId="199" formatCode="_(* #,##0.0_);_(* \(#,##0.0\);_(* &quot;-&quot;??_);_(@_)"/>
    <numFmt numFmtId="200" formatCode="_(* #,##0_);_(* \(#,##0\);_(* &quot;-&quot;??_);_(@_)"/>
    <numFmt numFmtId="201" formatCode="#,##0.00;\(#,##0.00\)"/>
    <numFmt numFmtId="202" formatCode="_(* #,##0.000_);_(* \(#,##0.000\);_(* &quot;-&quot;??_);_(@_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;\(#,##0\)"/>
    <numFmt numFmtId="210" formatCode="#,##0.0\ ;\(#,##0.0\)"/>
    <numFmt numFmtId="211" formatCode="#,##0.0;\-#,##0.0"/>
    <numFmt numFmtId="212" formatCode="#,##0;\ \(#,##0\)"/>
    <numFmt numFmtId="213" formatCode="#,##0.0;\(#,##0.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#;\(#,##0\)"/>
    <numFmt numFmtId="218" formatCode="_(* #,##0_);_(* \(#,##0\);_(* &quot; -    &quot;_);_(@_)"/>
  </numFmts>
  <fonts count="10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96" fontId="4" fillId="0" borderId="0">
      <alignment/>
      <protection/>
    </xf>
    <xf numFmtId="9" fontId="1" fillId="0" borderId="0" applyFont="0" applyFill="0" applyBorder="0" applyAlignment="0" applyProtection="0"/>
  </cellStyleXfs>
  <cellXfs count="153">
    <xf numFmtId="196" fontId="0" fillId="0" borderId="0" xfId="0" applyAlignment="1">
      <alignment/>
    </xf>
    <xf numFmtId="196" fontId="6" fillId="0" borderId="0" xfId="0" applyFont="1" applyAlignment="1">
      <alignment horizontal="center"/>
    </xf>
    <xf numFmtId="196" fontId="6" fillId="0" borderId="0" xfId="0" applyFont="1" applyAlignment="1">
      <alignment/>
    </xf>
    <xf numFmtId="196" fontId="6" fillId="0" borderId="0" xfId="0" applyFont="1" applyAlignment="1">
      <alignment horizontal="left"/>
    </xf>
    <xf numFmtId="196" fontId="6" fillId="0" borderId="0" xfId="0" applyFont="1" applyAlignment="1">
      <alignment horizontal="right"/>
    </xf>
    <xf numFmtId="196" fontId="7" fillId="0" borderId="0" xfId="0" applyFont="1" applyAlignment="1">
      <alignment vertical="center"/>
    </xf>
    <xf numFmtId="196" fontId="6" fillId="0" borderId="1" xfId="0" applyFont="1" applyBorder="1" applyAlignment="1">
      <alignment horizontal="center" vertical="center"/>
    </xf>
    <xf numFmtId="196" fontId="6" fillId="0" borderId="1" xfId="0" applyFont="1" applyFill="1" applyBorder="1" applyAlignment="1">
      <alignment horizontal="center" vertical="center"/>
    </xf>
    <xf numFmtId="196" fontId="6" fillId="0" borderId="0" xfId="0" applyFont="1" applyAlignment="1">
      <alignment vertical="center"/>
    </xf>
    <xf numFmtId="196" fontId="8" fillId="0" borderId="0" xfId="0" applyFont="1" applyAlignment="1">
      <alignment horizontal="center" vertical="center"/>
    </xf>
    <xf numFmtId="196" fontId="6" fillId="0" borderId="0" xfId="0" applyFont="1" applyBorder="1" applyAlignment="1">
      <alignment horizontal="center" vertical="center"/>
    </xf>
    <xf numFmtId="196" fontId="6" fillId="0" borderId="0" xfId="0" applyFont="1" applyBorder="1" applyAlignment="1">
      <alignment horizontal="center"/>
    </xf>
    <xf numFmtId="196" fontId="6" fillId="0" borderId="0" xfId="0" applyFont="1" applyBorder="1" applyAlignment="1">
      <alignment/>
    </xf>
    <xf numFmtId="196" fontId="6" fillId="0" borderId="0" xfId="0" applyFont="1" applyFill="1" applyAlignment="1">
      <alignment/>
    </xf>
    <xf numFmtId="196" fontId="6" fillId="0" borderId="0" xfId="0" applyFont="1" applyFill="1" applyAlignment="1">
      <alignment horizontal="justify" wrapText="1"/>
    </xf>
    <xf numFmtId="196" fontId="6" fillId="0" borderId="0" xfId="0" applyFont="1" applyFill="1" applyAlignment="1">
      <alignment horizontal="center" wrapText="1"/>
    </xf>
    <xf numFmtId="218" fontId="6" fillId="0" borderId="0" xfId="0" applyNumberFormat="1" applyFont="1" applyFill="1" applyBorder="1" applyAlignment="1">
      <alignment horizontal="right"/>
    </xf>
    <xf numFmtId="196" fontId="9" fillId="0" borderId="0" xfId="0" applyFont="1" applyFill="1" applyAlignment="1">
      <alignment horizontal="center" wrapText="1"/>
    </xf>
    <xf numFmtId="196" fontId="9" fillId="0" borderId="0" xfId="0" applyFont="1" applyAlignment="1">
      <alignment horizontal="center"/>
    </xf>
    <xf numFmtId="196" fontId="6" fillId="2" borderId="0" xfId="0" applyFont="1" applyFill="1" applyAlignment="1">
      <alignment horizontal="center"/>
    </xf>
    <xf numFmtId="196" fontId="6" fillId="0" borderId="0" xfId="0" applyFont="1" applyFill="1" applyAlignment="1">
      <alignment/>
    </xf>
    <xf numFmtId="196" fontId="6" fillId="0" borderId="2" xfId="0" applyFont="1" applyBorder="1" applyAlignment="1">
      <alignment/>
    </xf>
    <xf numFmtId="196" fontId="6" fillId="2" borderId="0" xfId="0" applyFont="1" applyFill="1" applyBorder="1" applyAlignment="1">
      <alignment/>
    </xf>
    <xf numFmtId="196" fontId="6" fillId="0" borderId="0" xfId="0" applyFont="1" applyFill="1" applyBorder="1" applyAlignment="1">
      <alignment/>
    </xf>
    <xf numFmtId="196" fontId="6" fillId="0" borderId="0" xfId="0" applyFont="1" applyFill="1" applyAlignment="1">
      <alignment vertical="center"/>
    </xf>
    <xf numFmtId="196" fontId="6" fillId="0" borderId="0" xfId="0" applyFont="1" applyFill="1" applyAlignment="1">
      <alignment horizontal="center"/>
    </xf>
    <xf numFmtId="196" fontId="9" fillId="0" borderId="0" xfId="0" applyFont="1" applyFill="1" applyBorder="1" applyAlignment="1">
      <alignment horizontal="center" wrapText="1"/>
    </xf>
    <xf numFmtId="196" fontId="6" fillId="0" borderId="0" xfId="0" applyFont="1" applyFill="1" applyAlignment="1">
      <alignment horizontal="justify"/>
    </xf>
    <xf numFmtId="21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37" fontId="6" fillId="0" borderId="0" xfId="0" applyNumberFormat="1" applyFont="1" applyFill="1" applyAlignment="1" quotePrefix="1">
      <alignment horizontal="right"/>
    </xf>
    <xf numFmtId="37" fontId="6" fillId="0" borderId="0" xfId="0" applyNumberFormat="1" applyFont="1" applyAlignment="1">
      <alignment horizontal="centerContinuous"/>
    </xf>
    <xf numFmtId="196" fontId="6" fillId="0" borderId="0" xfId="0" applyFont="1" applyAlignment="1">
      <alignment horizontal="centerContinuous"/>
    </xf>
    <xf numFmtId="37" fontId="6" fillId="0" borderId="0" xfId="0" applyNumberFormat="1" applyFont="1" applyFill="1" applyAlignment="1">
      <alignment horizontal="centerContinuous"/>
    </xf>
    <xf numFmtId="16" fontId="6" fillId="0" borderId="1" xfId="0" applyNumberFormat="1" applyFont="1" applyBorder="1" applyAlignment="1">
      <alignment horizontal="center" vertical="center"/>
    </xf>
    <xf numFmtId="196" fontId="6" fillId="2" borderId="0" xfId="0" applyFont="1" applyFill="1" applyAlignment="1">
      <alignment/>
    </xf>
    <xf numFmtId="196" fontId="7" fillId="0" borderId="0" xfId="0" applyFont="1" applyFill="1" applyAlignment="1">
      <alignment horizontal="justify" wrapText="1"/>
    </xf>
    <xf numFmtId="196" fontId="6" fillId="2" borderId="0" xfId="0" applyFont="1" applyFill="1" applyAlignment="1">
      <alignment vertical="center"/>
    </xf>
    <xf numFmtId="196" fontId="6" fillId="2" borderId="0" xfId="0" applyFont="1" applyFill="1" applyBorder="1" applyAlignment="1">
      <alignment horizontal="right"/>
    </xf>
    <xf numFmtId="196" fontId="9" fillId="0" borderId="0" xfId="0" applyFont="1" applyFill="1" applyAlignment="1">
      <alignment horizontal="center"/>
    </xf>
    <xf numFmtId="197" fontId="6" fillId="2" borderId="3" xfId="0" applyNumberFormat="1" applyFont="1" applyFill="1" applyBorder="1" applyAlignment="1">
      <alignment/>
    </xf>
    <xf numFmtId="196" fontId="6" fillId="2" borderId="0" xfId="0" applyFont="1" applyFill="1" applyBorder="1" applyAlignment="1">
      <alignment horizontal="center"/>
    </xf>
    <xf numFmtId="197" fontId="6" fillId="2" borderId="0" xfId="0" applyNumberFormat="1" applyFont="1" applyFill="1" applyBorder="1" applyAlignment="1">
      <alignment/>
    </xf>
    <xf numFmtId="196" fontId="7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196" fontId="6" fillId="2" borderId="0" xfId="0" applyFont="1" applyFill="1" applyBorder="1" applyAlignment="1">
      <alignment vertical="center"/>
    </xf>
    <xf numFmtId="196" fontId="6" fillId="0" borderId="0" xfId="0" applyFont="1" applyFill="1" applyBorder="1" applyAlignment="1">
      <alignment horizontal="right"/>
    </xf>
    <xf numFmtId="196" fontId="6" fillId="2" borderId="0" xfId="0" applyFont="1" applyFill="1" applyBorder="1" applyAlignment="1">
      <alignment horizontal="left" vertical="center"/>
    </xf>
    <xf numFmtId="196" fontId="6" fillId="2" borderId="0" xfId="0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5" xfId="0" applyNumberFormat="1" applyFont="1" applyFill="1" applyBorder="1" applyAlignment="1">
      <alignment horizontal="right"/>
    </xf>
    <xf numFmtId="37" fontId="6" fillId="0" borderId="6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 horizontal="right"/>
    </xf>
    <xf numFmtId="37" fontId="6" fillId="2" borderId="7" xfId="0" applyNumberFormat="1" applyFont="1" applyFill="1" applyBorder="1" applyAlignment="1">
      <alignment/>
    </xf>
    <xf numFmtId="37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right"/>
    </xf>
    <xf numFmtId="37" fontId="6" fillId="2" borderId="8" xfId="0" applyNumberFormat="1" applyFont="1" applyFill="1" applyBorder="1" applyAlignment="1">
      <alignment/>
    </xf>
    <xf numFmtId="37" fontId="6" fillId="2" borderId="2" xfId="0" applyNumberFormat="1" applyFont="1" applyFill="1" applyBorder="1" applyAlignment="1">
      <alignment/>
    </xf>
    <xf numFmtId="196" fontId="6" fillId="0" borderId="0" xfId="0" applyFont="1" applyFill="1" applyAlignment="1">
      <alignment vertical="top"/>
    </xf>
    <xf numFmtId="196" fontId="6" fillId="0" borderId="0" xfId="0" applyFont="1" applyAlignment="1">
      <alignment vertical="top"/>
    </xf>
    <xf numFmtId="196" fontId="6" fillId="0" borderId="0" xfId="0" applyFont="1" applyFill="1" applyAlignment="1">
      <alignment horizontal="justify" vertical="top"/>
    </xf>
    <xf numFmtId="196" fontId="6" fillId="0" borderId="0" xfId="0" applyFont="1" applyFill="1" applyAlignment="1">
      <alignment horizontal="center" vertical="top" wrapText="1"/>
    </xf>
    <xf numFmtId="218" fontId="6" fillId="0" borderId="0" xfId="0" applyNumberFormat="1" applyFont="1" applyFill="1" applyBorder="1" applyAlignment="1">
      <alignment horizontal="right" vertical="top"/>
    </xf>
    <xf numFmtId="196" fontId="9" fillId="0" borderId="0" xfId="0" applyFont="1" applyFill="1" applyBorder="1" applyAlignment="1">
      <alignment horizontal="center" vertical="top" wrapText="1"/>
    </xf>
    <xf numFmtId="196" fontId="6" fillId="0" borderId="0" xfId="0" applyFont="1" applyFill="1" applyBorder="1" applyAlignment="1">
      <alignment vertical="top"/>
    </xf>
    <xf numFmtId="196" fontId="6" fillId="0" borderId="0" xfId="0" applyFont="1" applyBorder="1" applyAlignment="1">
      <alignment vertical="top"/>
    </xf>
    <xf numFmtId="196" fontId="6" fillId="0" borderId="0" xfId="0" applyFont="1" applyFill="1" applyBorder="1" applyAlignment="1">
      <alignment horizontal="center" vertical="center"/>
    </xf>
    <xf numFmtId="196" fontId="8" fillId="0" borderId="0" xfId="0" applyFont="1" applyAlignment="1">
      <alignment horizontal="right" vertical="center"/>
    </xf>
    <xf numFmtId="196" fontId="6" fillId="0" borderId="0" xfId="0" applyFont="1" applyAlignment="1">
      <alignment horizontal="right" vertic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center"/>
    </xf>
    <xf numFmtId="37" fontId="6" fillId="0" borderId="0" xfId="0" applyNumberFormat="1" applyFont="1" applyFill="1" applyAlignment="1">
      <alignment/>
    </xf>
    <xf numFmtId="16" fontId="6" fillId="0" borderId="0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 quotePrefix="1">
      <alignment horizontal="center" vertical="center"/>
    </xf>
    <xf numFmtId="196" fontId="6" fillId="2" borderId="0" xfId="24" applyFont="1" applyFill="1">
      <alignment/>
      <protection/>
    </xf>
    <xf numFmtId="0" fontId="6" fillId="0" borderId="0" xfId="23" applyFont="1" applyAlignment="1">
      <alignment horizontal="right"/>
      <protection/>
    </xf>
    <xf numFmtId="196" fontId="6" fillId="2" borderId="0" xfId="24" applyFont="1" applyFill="1" applyBorder="1" applyAlignment="1">
      <alignment vertical="center"/>
      <protection/>
    </xf>
    <xf numFmtId="196" fontId="6" fillId="2" borderId="0" xfId="24" applyFont="1" applyFill="1" applyBorder="1">
      <alignment/>
      <protection/>
    </xf>
    <xf numFmtId="196" fontId="6" fillId="2" borderId="0" xfId="24" applyFont="1" applyFill="1" applyBorder="1" applyAlignment="1">
      <alignment horizontal="center"/>
      <protection/>
    </xf>
    <xf numFmtId="0" fontId="6" fillId="0" borderId="0" xfId="23" applyFont="1" applyBorder="1" applyAlignment="1">
      <alignment horizontal="right"/>
      <protection/>
    </xf>
    <xf numFmtId="196" fontId="6" fillId="2" borderId="1" xfId="24" applyFont="1" applyFill="1" applyBorder="1" applyAlignment="1">
      <alignment horizontal="centerContinuous"/>
      <protection/>
    </xf>
    <xf numFmtId="196" fontId="6" fillId="2" borderId="0" xfId="24" applyFont="1" applyFill="1" applyBorder="1" applyAlignment="1">
      <alignment horizontal="centerContinuous"/>
      <protection/>
    </xf>
    <xf numFmtId="196" fontId="6" fillId="2" borderId="7" xfId="24" applyFont="1" applyFill="1" applyBorder="1" applyAlignment="1">
      <alignment horizontal="centerContinuous"/>
      <protection/>
    </xf>
    <xf numFmtId="196" fontId="6" fillId="2" borderId="7" xfId="24" applyFont="1" applyFill="1" applyBorder="1" applyAlignment="1">
      <alignment horizontal="center"/>
      <protection/>
    </xf>
    <xf numFmtId="196" fontId="6" fillId="2" borderId="0" xfId="24" applyFont="1" applyFill="1" applyBorder="1" applyAlignment="1">
      <alignment/>
      <protection/>
    </xf>
    <xf numFmtId="196" fontId="6" fillId="2" borderId="7" xfId="24" applyFont="1" applyFill="1" applyBorder="1" applyAlignment="1">
      <alignment/>
      <protection/>
    </xf>
    <xf numFmtId="196" fontId="6" fillId="2" borderId="0" xfId="24" applyFont="1" applyFill="1" applyAlignment="1">
      <alignment horizontal="center"/>
      <protection/>
    </xf>
    <xf numFmtId="196" fontId="6" fillId="2" borderId="0" xfId="24" applyFont="1" applyFill="1" applyAlignment="1">
      <alignment horizontal="right"/>
      <protection/>
    </xf>
    <xf numFmtId="196" fontId="6" fillId="2" borderId="1" xfId="24" applyFont="1" applyFill="1" applyBorder="1" applyAlignment="1">
      <alignment horizontal="center"/>
      <protection/>
    </xf>
    <xf numFmtId="196" fontId="7" fillId="0" borderId="0" xfId="0" applyFont="1" applyFill="1" applyAlignment="1">
      <alignment/>
    </xf>
    <xf numFmtId="37" fontId="6" fillId="2" borderId="0" xfId="24" applyNumberFormat="1" applyFont="1" applyFill="1">
      <alignment/>
      <protection/>
    </xf>
    <xf numFmtId="43" fontId="6" fillId="0" borderId="0" xfId="15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7" xfId="0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 vertical="top"/>
    </xf>
    <xf numFmtId="37" fontId="6" fillId="0" borderId="1" xfId="0" applyNumberFormat="1" applyFont="1" applyFill="1" applyBorder="1" applyAlignment="1">
      <alignment/>
    </xf>
    <xf numFmtId="37" fontId="6" fillId="0" borderId="0" xfId="0" applyNumberFormat="1" applyFont="1" applyAlignment="1">
      <alignment horizontal="right"/>
    </xf>
    <xf numFmtId="37" fontId="6" fillId="0" borderId="7" xfId="0" applyNumberFormat="1" applyFont="1" applyBorder="1" applyAlignment="1">
      <alignment/>
    </xf>
    <xf numFmtId="37" fontId="6" fillId="0" borderId="1" xfId="0" applyNumberFormat="1" applyFont="1" applyFill="1" applyBorder="1" applyAlignment="1">
      <alignment horizontal="center"/>
    </xf>
    <xf numFmtId="218" fontId="6" fillId="0" borderId="5" xfId="0" applyNumberFormat="1" applyFont="1" applyFill="1" applyBorder="1" applyAlignment="1">
      <alignment horizontal="right"/>
    </xf>
    <xf numFmtId="218" fontId="6" fillId="0" borderId="9" xfId="0" applyNumberFormat="1" applyFont="1" applyFill="1" applyBorder="1" applyAlignment="1">
      <alignment horizontal="right"/>
    </xf>
    <xf numFmtId="196" fontId="6" fillId="0" borderId="6" xfId="0" applyFont="1" applyFill="1" applyBorder="1" applyAlignment="1">
      <alignment/>
    </xf>
    <xf numFmtId="218" fontId="6" fillId="0" borderId="1" xfId="0" applyNumberFormat="1" applyFont="1" applyFill="1" applyBorder="1" applyAlignment="1">
      <alignment horizontal="right"/>
    </xf>
    <xf numFmtId="196" fontId="6" fillId="2" borderId="7" xfId="0" applyFont="1" applyFill="1" applyBorder="1" applyAlignment="1">
      <alignment horizontal="right"/>
    </xf>
    <xf numFmtId="196" fontId="6" fillId="2" borderId="7" xfId="0" applyFont="1" applyFill="1" applyBorder="1" applyAlignment="1">
      <alignment/>
    </xf>
    <xf numFmtId="196" fontId="6" fillId="2" borderId="8" xfId="0" applyFont="1" applyFill="1" applyBorder="1" applyAlignment="1">
      <alignment/>
    </xf>
    <xf numFmtId="200" fontId="6" fillId="2" borderId="1" xfId="15" applyNumberFormat="1" applyFont="1" applyFill="1" applyBorder="1" applyAlignment="1" quotePrefix="1">
      <alignment horizontal="right"/>
    </xf>
    <xf numFmtId="196" fontId="6" fillId="2" borderId="2" xfId="0" applyFont="1" applyFill="1" applyBorder="1" applyAlignment="1">
      <alignment/>
    </xf>
    <xf numFmtId="43" fontId="6" fillId="2" borderId="0" xfId="15" applyFont="1" applyFill="1" applyAlignment="1">
      <alignment/>
    </xf>
    <xf numFmtId="200" fontId="6" fillId="2" borderId="0" xfId="0" applyNumberFormat="1" applyFont="1" applyFill="1" applyAlignment="1">
      <alignment vertical="center"/>
    </xf>
    <xf numFmtId="200" fontId="6" fillId="2" borderId="0" xfId="0" applyNumberFormat="1" applyFont="1" applyFill="1" applyAlignment="1">
      <alignment horizontal="center" vertical="center"/>
    </xf>
    <xf numFmtId="200" fontId="6" fillId="2" borderId="0" xfId="0" applyNumberFormat="1" applyFont="1" applyFill="1" applyAlignment="1">
      <alignment horizontal="right" vertical="center"/>
    </xf>
    <xf numFmtId="200" fontId="6" fillId="2" borderId="1" xfId="0" applyNumberFormat="1" applyFont="1" applyFill="1" applyBorder="1" applyAlignment="1">
      <alignment horizontal="center" vertical="center"/>
    </xf>
    <xf numFmtId="200" fontId="6" fillId="2" borderId="1" xfId="0" applyNumberFormat="1" applyFont="1" applyFill="1" applyBorder="1" applyAlignment="1">
      <alignment horizontal="right" vertical="center"/>
    </xf>
    <xf numFmtId="196" fontId="6" fillId="0" borderId="7" xfId="0" applyFont="1" applyFill="1" applyBorder="1" applyAlignment="1">
      <alignment/>
    </xf>
    <xf numFmtId="196" fontId="6" fillId="2" borderId="1" xfId="0" applyFont="1" applyFill="1" applyBorder="1" applyAlignment="1">
      <alignment horizontal="right"/>
    </xf>
    <xf numFmtId="196" fontId="6" fillId="0" borderId="2" xfId="0" applyFont="1" applyFill="1" applyBorder="1" applyAlignment="1">
      <alignment/>
    </xf>
    <xf numFmtId="16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/>
    </xf>
    <xf numFmtId="43" fontId="6" fillId="0" borderId="0" xfId="15" applyFont="1" applyFill="1" applyBorder="1" applyAlignment="1">
      <alignment horizontal="center"/>
    </xf>
    <xf numFmtId="218" fontId="6" fillId="0" borderId="6" xfId="0" applyNumberFormat="1" applyFont="1" applyFill="1" applyBorder="1" applyAlignment="1">
      <alignment horizontal="right"/>
    </xf>
    <xf numFmtId="43" fontId="6" fillId="0" borderId="0" xfId="15" applyFont="1" applyFill="1" applyBorder="1" applyAlignment="1">
      <alignment horizontal="right"/>
    </xf>
    <xf numFmtId="218" fontId="6" fillId="0" borderId="1" xfId="0" applyNumberFormat="1" applyFont="1" applyFill="1" applyBorder="1" applyAlignment="1">
      <alignment horizontal="center"/>
    </xf>
    <xf numFmtId="218" fontId="6" fillId="0" borderId="0" xfId="0" applyNumberFormat="1" applyFont="1" applyFill="1" applyBorder="1" applyAlignment="1">
      <alignment horizontal="center"/>
    </xf>
    <xf numFmtId="196" fontId="6" fillId="0" borderId="0" xfId="0" applyFont="1" applyFill="1" applyBorder="1" applyAlignment="1">
      <alignment/>
    </xf>
    <xf numFmtId="196" fontId="6" fillId="0" borderId="0" xfId="0" applyFont="1" applyFill="1" applyBorder="1" applyAlignment="1">
      <alignment horizontal="left"/>
    </xf>
    <xf numFmtId="218" fontId="6" fillId="0" borderId="5" xfId="0" applyNumberFormat="1" applyFont="1" applyFill="1" applyBorder="1" applyAlignment="1">
      <alignment horizontal="center"/>
    </xf>
    <xf numFmtId="218" fontId="6" fillId="0" borderId="9" xfId="0" applyNumberFormat="1" applyFont="1" applyFill="1" applyBorder="1" applyAlignment="1">
      <alignment horizontal="center"/>
    </xf>
    <xf numFmtId="200" fontId="6" fillId="0" borderId="0" xfId="15" applyNumberFormat="1" applyFont="1" applyFill="1" applyBorder="1" applyAlignment="1">
      <alignment horizontal="center"/>
    </xf>
    <xf numFmtId="196" fontId="6" fillId="0" borderId="0" xfId="0" applyFont="1" applyAlignment="1">
      <alignment horizontal="center" vertical="center"/>
    </xf>
    <xf numFmtId="196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96" fontId="6" fillId="2" borderId="0" xfId="24" applyFont="1" applyFill="1" applyAlignment="1" quotePrefix="1">
      <alignment horizontal="center"/>
      <protection/>
    </xf>
    <xf numFmtId="196" fontId="6" fillId="2" borderId="0" xfId="24" applyFont="1" applyFill="1" applyAlignment="1">
      <alignment horizontal="center"/>
      <protection/>
    </xf>
    <xf numFmtId="196" fontId="6" fillId="2" borderId="0" xfId="24" applyFont="1" applyFill="1" applyAlignment="1">
      <alignment horizontal="center" vertical="center"/>
      <protection/>
    </xf>
    <xf numFmtId="196" fontId="6" fillId="2" borderId="1" xfId="24" applyFont="1" applyFill="1" applyBorder="1" applyAlignment="1">
      <alignment horizontal="center"/>
      <protection/>
    </xf>
    <xf numFmtId="196" fontId="6" fillId="2" borderId="7" xfId="24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Normal 3" xfId="22"/>
    <cellStyle name="Normal_CE-Thai" xfId="23"/>
    <cellStyle name="Normal_conso-Samitivej03-Accounts-A3112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showGridLines="0" tabSelected="1" zoomScaleSheetLayoutView="100" workbookViewId="0" topLeftCell="A1">
      <selection activeCell="D5" sqref="D5"/>
    </sheetView>
  </sheetViews>
  <sheetFormatPr defaultColWidth="9.140625" defaultRowHeight="21.75"/>
  <cols>
    <col min="1" max="3" width="2.7109375" style="2" customWidth="1"/>
    <col min="4" max="4" width="52.28125" style="2" customWidth="1"/>
    <col min="5" max="5" width="8.140625" style="1" customWidth="1"/>
    <col min="6" max="6" width="1.7109375" style="1" customWidth="1"/>
    <col min="7" max="7" width="13.140625" style="1" customWidth="1"/>
    <col min="8" max="8" width="1.7109375" style="2" customWidth="1"/>
    <col min="9" max="9" width="13.140625" style="1" customWidth="1"/>
    <col min="10" max="10" width="1.7109375" style="2" customWidth="1"/>
    <col min="11" max="11" width="13.140625" style="2" customWidth="1"/>
    <col min="12" max="12" width="1.7109375" style="2" customWidth="1"/>
    <col min="13" max="13" width="13.140625" style="2" customWidth="1"/>
    <col min="14" max="14" width="1.1484375" style="2" customWidth="1"/>
    <col min="15" max="16384" width="9.140625" style="2" customWidth="1"/>
  </cols>
  <sheetData>
    <row r="1" spans="1:13" ht="18.7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>
      <c r="A3" s="3"/>
      <c r="B3" s="3"/>
      <c r="C3" s="3"/>
      <c r="D3" s="3"/>
      <c r="H3" s="3"/>
      <c r="I3" s="3"/>
      <c r="J3" s="3"/>
      <c r="K3" s="3"/>
      <c r="L3" s="3"/>
      <c r="M3" s="4" t="s">
        <v>151</v>
      </c>
    </row>
    <row r="4" spans="7:13" s="5" customFormat="1" ht="18.75">
      <c r="G4" s="6"/>
      <c r="H4" s="6" t="s">
        <v>46</v>
      </c>
      <c r="I4" s="7"/>
      <c r="J4" s="8"/>
      <c r="K4" s="6"/>
      <c r="L4" s="6" t="s">
        <v>176</v>
      </c>
      <c r="M4" s="7"/>
    </row>
    <row r="5" spans="7:13" s="8" customFormat="1" ht="18.75">
      <c r="G5" s="10" t="s">
        <v>152</v>
      </c>
      <c r="H5" s="10"/>
      <c r="I5" s="71" t="s">
        <v>152</v>
      </c>
      <c r="K5" s="10" t="s">
        <v>152</v>
      </c>
      <c r="L5" s="10"/>
      <c r="M5" s="71" t="s">
        <v>152</v>
      </c>
    </row>
    <row r="6" spans="5:13" s="8" customFormat="1" ht="18.75">
      <c r="E6" s="9" t="s">
        <v>34</v>
      </c>
      <c r="G6" s="36" t="str">
        <f>"30 มิถุนายน 2550"</f>
        <v>30 มิถุนายน 2550</v>
      </c>
      <c r="H6" s="10"/>
      <c r="I6" s="7" t="str">
        <f>"31 ธันวาคม 2549"</f>
        <v>31 ธันวาคม 2549</v>
      </c>
      <c r="K6" s="36" t="str">
        <f>"30 มิถุนายน 2550"</f>
        <v>30 มิถุนายน 2550</v>
      </c>
      <c r="L6" s="10"/>
      <c r="M6" s="7" t="str">
        <f>"31 ธันวาคม 2549"</f>
        <v>31 ธันวาคม 2549</v>
      </c>
    </row>
    <row r="7" spans="5:13" s="8" customFormat="1" ht="18.75">
      <c r="E7" s="9"/>
      <c r="F7" s="72"/>
      <c r="G7" s="10" t="s">
        <v>153</v>
      </c>
      <c r="H7" s="73"/>
      <c r="I7" s="71" t="s">
        <v>154</v>
      </c>
      <c r="J7" s="72"/>
      <c r="K7" s="10" t="s">
        <v>153</v>
      </c>
      <c r="L7" s="73"/>
      <c r="M7" s="71" t="s">
        <v>154</v>
      </c>
    </row>
    <row r="8" spans="5:13" s="8" customFormat="1" ht="18.75">
      <c r="E8" s="9"/>
      <c r="F8" s="72"/>
      <c r="G8" s="10" t="s">
        <v>155</v>
      </c>
      <c r="H8" s="73"/>
      <c r="I8" s="71" t="s">
        <v>171</v>
      </c>
      <c r="J8" s="72"/>
      <c r="K8" s="10" t="s">
        <v>155</v>
      </c>
      <c r="L8" s="73"/>
      <c r="M8" s="71" t="s">
        <v>171</v>
      </c>
    </row>
    <row r="9" spans="4:13" ht="18.75">
      <c r="D9" s="3" t="s">
        <v>1</v>
      </c>
      <c r="E9" s="11"/>
      <c r="F9" s="11"/>
      <c r="G9" s="11"/>
      <c r="I9" s="11"/>
      <c r="J9" s="11"/>
      <c r="K9" s="11"/>
      <c r="L9" s="1"/>
      <c r="M9" s="11"/>
    </row>
    <row r="10" ht="18.75">
      <c r="A10" s="2" t="s">
        <v>2</v>
      </c>
    </row>
    <row r="11" spans="2:13" s="13" customFormat="1" ht="18.75">
      <c r="B11" s="2" t="s">
        <v>59</v>
      </c>
      <c r="C11" s="2"/>
      <c r="D11" s="14"/>
      <c r="E11" s="17"/>
      <c r="F11" s="15"/>
      <c r="G11" s="53">
        <v>1082886</v>
      </c>
      <c r="H11" s="53"/>
      <c r="I11" s="53">
        <v>1101049</v>
      </c>
      <c r="J11" s="53"/>
      <c r="K11" s="53">
        <v>229030</v>
      </c>
      <c r="L11" s="16"/>
      <c r="M11" s="53">
        <v>60450</v>
      </c>
    </row>
    <row r="12" spans="2:13" s="13" customFormat="1" ht="18.75">
      <c r="B12" s="2" t="s">
        <v>22</v>
      </c>
      <c r="C12" s="2"/>
      <c r="D12" s="14"/>
      <c r="E12" s="17"/>
      <c r="F12" s="15"/>
      <c r="G12" s="53">
        <v>49760</v>
      </c>
      <c r="H12" s="53"/>
      <c r="I12" s="53">
        <v>94509</v>
      </c>
      <c r="J12" s="53"/>
      <c r="K12" s="53">
        <v>8</v>
      </c>
      <c r="L12" s="16"/>
      <c r="M12" s="53">
        <v>8</v>
      </c>
    </row>
    <row r="13" spans="2:13" s="13" customFormat="1" ht="18.75">
      <c r="B13" s="2" t="s">
        <v>90</v>
      </c>
      <c r="C13" s="2"/>
      <c r="D13" s="14"/>
      <c r="E13" s="17">
        <v>4</v>
      </c>
      <c r="F13" s="15"/>
      <c r="G13" s="53"/>
      <c r="H13" s="53"/>
      <c r="I13" s="53"/>
      <c r="J13" s="53"/>
      <c r="K13" s="53"/>
      <c r="L13" s="16"/>
      <c r="M13" s="53"/>
    </row>
    <row r="14" spans="2:13" s="13" customFormat="1" ht="18.75">
      <c r="B14" s="2"/>
      <c r="C14" s="2" t="s">
        <v>91</v>
      </c>
      <c r="D14" s="14"/>
      <c r="E14" s="17">
        <v>5</v>
      </c>
      <c r="F14" s="15"/>
      <c r="G14" s="54">
        <v>3790</v>
      </c>
      <c r="H14" s="53"/>
      <c r="I14" s="54">
        <v>2533</v>
      </c>
      <c r="J14" s="53"/>
      <c r="K14" s="54">
        <v>6177</v>
      </c>
      <c r="L14" s="16"/>
      <c r="M14" s="54">
        <v>4531</v>
      </c>
    </row>
    <row r="15" spans="2:13" s="13" customFormat="1" ht="18.75">
      <c r="B15" s="2"/>
      <c r="C15" s="2" t="s">
        <v>146</v>
      </c>
      <c r="D15" s="14"/>
      <c r="E15" s="41"/>
      <c r="F15" s="15"/>
      <c r="G15" s="55">
        <v>1040842</v>
      </c>
      <c r="H15" s="53"/>
      <c r="I15" s="55">
        <v>1057928</v>
      </c>
      <c r="J15" s="53"/>
      <c r="K15" s="55">
        <v>467933</v>
      </c>
      <c r="L15" s="16"/>
      <c r="M15" s="55">
        <v>471898</v>
      </c>
    </row>
    <row r="16" spans="2:13" s="13" customFormat="1" ht="18.75">
      <c r="B16" s="2" t="s">
        <v>92</v>
      </c>
      <c r="C16" s="2"/>
      <c r="D16" s="14"/>
      <c r="E16" s="17"/>
      <c r="F16" s="15"/>
      <c r="G16" s="53">
        <f>SUM(G14:G15)</f>
        <v>1044632</v>
      </c>
      <c r="H16" s="53"/>
      <c r="I16" s="53">
        <f>SUM(I14:I15)</f>
        <v>1060461</v>
      </c>
      <c r="J16" s="53"/>
      <c r="K16" s="53">
        <f>SUM(K14:K15)</f>
        <v>474110</v>
      </c>
      <c r="L16" s="16"/>
      <c r="M16" s="53">
        <f>SUM(M14:M15)</f>
        <v>476429</v>
      </c>
    </row>
    <row r="17" spans="2:13" s="13" customFormat="1" ht="18.75">
      <c r="B17" s="2" t="s">
        <v>93</v>
      </c>
      <c r="C17" s="2"/>
      <c r="D17" s="14"/>
      <c r="E17" s="17">
        <v>5</v>
      </c>
      <c r="F17" s="15"/>
      <c r="G17" s="53">
        <v>177346</v>
      </c>
      <c r="H17" s="53"/>
      <c r="I17" s="144">
        <v>166029</v>
      </c>
      <c r="J17" s="53"/>
      <c r="K17" s="53">
        <v>120833</v>
      </c>
      <c r="L17" s="16"/>
      <c r="M17" s="53">
        <v>58348</v>
      </c>
    </row>
    <row r="18" spans="2:13" s="13" customFormat="1" ht="18.75">
      <c r="B18" s="2" t="s">
        <v>127</v>
      </c>
      <c r="C18" s="2"/>
      <c r="D18" s="14"/>
      <c r="E18" s="17">
        <v>5</v>
      </c>
      <c r="F18" s="15"/>
      <c r="G18" s="53">
        <v>35000</v>
      </c>
      <c r="H18" s="53"/>
      <c r="I18" s="56" t="s">
        <v>85</v>
      </c>
      <c r="J18" s="53"/>
      <c r="K18" s="53">
        <v>155000</v>
      </c>
      <c r="L18" s="16"/>
      <c r="M18" s="53">
        <v>35000</v>
      </c>
    </row>
    <row r="19" spans="2:13" s="13" customFormat="1" ht="18.75">
      <c r="B19" s="2" t="s">
        <v>149</v>
      </c>
      <c r="C19" s="2"/>
      <c r="D19" s="14"/>
      <c r="E19" s="17">
        <v>5</v>
      </c>
      <c r="F19" s="15"/>
      <c r="G19" s="56" t="s">
        <v>85</v>
      </c>
      <c r="H19" s="53"/>
      <c r="I19" s="56" t="s">
        <v>85</v>
      </c>
      <c r="J19" s="53"/>
      <c r="K19" s="56" t="s">
        <v>85</v>
      </c>
      <c r="L19" s="16"/>
      <c r="M19" s="53">
        <v>543523</v>
      </c>
    </row>
    <row r="20" spans="2:13" s="13" customFormat="1" ht="18.75">
      <c r="B20" s="2" t="s">
        <v>60</v>
      </c>
      <c r="C20" s="2"/>
      <c r="D20" s="14"/>
      <c r="E20" s="17"/>
      <c r="F20" s="15"/>
      <c r="G20" s="53">
        <v>184953</v>
      </c>
      <c r="H20" s="53"/>
      <c r="I20" s="53">
        <v>201143</v>
      </c>
      <c r="J20" s="53"/>
      <c r="K20" s="53">
        <v>56281</v>
      </c>
      <c r="L20" s="16"/>
      <c r="M20" s="53">
        <v>56374</v>
      </c>
    </row>
    <row r="21" spans="2:13" s="13" customFormat="1" ht="18.75">
      <c r="B21" s="2" t="s">
        <v>61</v>
      </c>
      <c r="C21" s="2"/>
      <c r="D21" s="14"/>
      <c r="E21" s="17"/>
      <c r="F21" s="15"/>
      <c r="G21" s="57">
        <v>213456</v>
      </c>
      <c r="H21" s="53"/>
      <c r="I21" s="57">
        <v>257021</v>
      </c>
      <c r="J21" s="53"/>
      <c r="K21" s="57">
        <v>98374</v>
      </c>
      <c r="L21" s="16"/>
      <c r="M21" s="57">
        <v>93190</v>
      </c>
    </row>
    <row r="22" spans="1:14" ht="18.75">
      <c r="A22" s="2" t="s">
        <v>3</v>
      </c>
      <c r="E22" s="18"/>
      <c r="G22" s="58">
        <f>SUM(G11:G12,G16:G21)</f>
        <v>2788033</v>
      </c>
      <c r="H22" s="74"/>
      <c r="I22" s="58">
        <f>SUM(I11:I12,I16:I21)</f>
        <v>2880212</v>
      </c>
      <c r="J22" s="74"/>
      <c r="K22" s="58">
        <f>SUM(K11:K12,K16:K21)</f>
        <v>1133636</v>
      </c>
      <c r="M22" s="58">
        <f>SUM(M11:M12,M16:M21)</f>
        <v>1323322</v>
      </c>
      <c r="N22" s="13"/>
    </row>
    <row r="23" spans="1:14" ht="18.75">
      <c r="A23" s="2" t="s">
        <v>23</v>
      </c>
      <c r="E23" s="18"/>
      <c r="G23" s="59"/>
      <c r="H23" s="74"/>
      <c r="I23" s="59"/>
      <c r="J23" s="74"/>
      <c r="K23" s="76"/>
      <c r="M23" s="76"/>
      <c r="N23" s="13"/>
    </row>
    <row r="24" spans="2:14" ht="18.75">
      <c r="B24" s="2" t="s">
        <v>94</v>
      </c>
      <c r="E24" s="18"/>
      <c r="G24" s="60">
        <v>17250</v>
      </c>
      <c r="H24" s="74"/>
      <c r="I24" s="60">
        <v>13801</v>
      </c>
      <c r="J24" s="74"/>
      <c r="K24" s="56" t="s">
        <v>85</v>
      </c>
      <c r="M24" s="56" t="s">
        <v>85</v>
      </c>
      <c r="N24" s="13"/>
    </row>
    <row r="25" spans="2:13" s="13" customFormat="1" ht="18.75">
      <c r="B25" s="2" t="s">
        <v>172</v>
      </c>
      <c r="C25" s="14"/>
      <c r="D25" s="14"/>
      <c r="E25" s="17">
        <v>6</v>
      </c>
      <c r="F25" s="15"/>
      <c r="G25" s="56" t="s">
        <v>85</v>
      </c>
      <c r="H25" s="53"/>
      <c r="I25" s="56" t="s">
        <v>85</v>
      </c>
      <c r="J25" s="53"/>
      <c r="K25" s="53">
        <f>6864674-K26</f>
        <v>6774225</v>
      </c>
      <c r="L25" s="16"/>
      <c r="M25" s="100">
        <f>6711857-M26</f>
        <v>6657567</v>
      </c>
    </row>
    <row r="26" spans="2:14" ht="18.75">
      <c r="B26" s="2" t="s">
        <v>173</v>
      </c>
      <c r="E26" s="18">
        <v>7</v>
      </c>
      <c r="G26" s="60">
        <v>119827</v>
      </c>
      <c r="H26" s="74"/>
      <c r="I26" s="53">
        <v>74984</v>
      </c>
      <c r="J26" s="74"/>
      <c r="K26" s="53">
        <v>90449</v>
      </c>
      <c r="M26" s="53">
        <v>54290</v>
      </c>
      <c r="N26" s="13"/>
    </row>
    <row r="27" spans="2:13" s="13" customFormat="1" ht="18.75">
      <c r="B27" s="2" t="s">
        <v>95</v>
      </c>
      <c r="C27" s="14"/>
      <c r="D27" s="14"/>
      <c r="E27" s="17">
        <v>9</v>
      </c>
      <c r="F27" s="15"/>
      <c r="G27" s="53">
        <v>55317</v>
      </c>
      <c r="H27" s="53"/>
      <c r="I27" s="53">
        <v>55317</v>
      </c>
      <c r="J27" s="53"/>
      <c r="K27" s="97">
        <v>55317</v>
      </c>
      <c r="L27" s="16"/>
      <c r="M27" s="53">
        <v>55317</v>
      </c>
    </row>
    <row r="28" spans="2:13" s="13" customFormat="1" ht="18.75">
      <c r="B28" s="2" t="s">
        <v>62</v>
      </c>
      <c r="C28" s="14"/>
      <c r="D28" s="14"/>
      <c r="E28" s="17">
        <v>8</v>
      </c>
      <c r="F28" s="15"/>
      <c r="G28" s="53">
        <v>2174483</v>
      </c>
      <c r="H28" s="53"/>
      <c r="I28" s="53">
        <v>1937811</v>
      </c>
      <c r="J28" s="53"/>
      <c r="K28" s="53">
        <v>2174259</v>
      </c>
      <c r="L28" s="16"/>
      <c r="M28" s="53">
        <v>1937587</v>
      </c>
    </row>
    <row r="29" spans="2:13" s="13" customFormat="1" ht="18.75">
      <c r="B29" s="2" t="s">
        <v>96</v>
      </c>
      <c r="C29" s="14"/>
      <c r="D29" s="14"/>
      <c r="E29" s="17">
        <v>5</v>
      </c>
      <c r="F29" s="15"/>
      <c r="G29" s="56" t="s">
        <v>85</v>
      </c>
      <c r="H29" s="53"/>
      <c r="I29" s="56" t="s">
        <v>85</v>
      </c>
      <c r="J29" s="53"/>
      <c r="K29" s="53">
        <v>1201</v>
      </c>
      <c r="L29" s="16"/>
      <c r="M29" s="53">
        <v>1201</v>
      </c>
    </row>
    <row r="30" spans="2:13" s="13" customFormat="1" ht="18.75">
      <c r="B30" s="2" t="s">
        <v>97</v>
      </c>
      <c r="C30" s="14"/>
      <c r="D30" s="14"/>
      <c r="E30" s="17">
        <v>5</v>
      </c>
      <c r="F30" s="15"/>
      <c r="G30" s="56" t="s">
        <v>85</v>
      </c>
      <c r="H30" s="53"/>
      <c r="I30" s="56" t="s">
        <v>85</v>
      </c>
      <c r="J30" s="53"/>
      <c r="K30" s="53">
        <v>73610</v>
      </c>
      <c r="L30" s="16"/>
      <c r="M30" s="53">
        <v>77859</v>
      </c>
    </row>
    <row r="31" spans="2:13" s="13" customFormat="1" ht="18.75">
      <c r="B31" s="2" t="s">
        <v>63</v>
      </c>
      <c r="C31" s="14"/>
      <c r="D31" s="14"/>
      <c r="E31" s="17">
        <v>10</v>
      </c>
      <c r="F31" s="15"/>
      <c r="G31" s="53">
        <v>18527139</v>
      </c>
      <c r="H31" s="53"/>
      <c r="I31" s="53">
        <f>18107619-243122</f>
        <v>17864497</v>
      </c>
      <c r="J31" s="53"/>
      <c r="K31" s="53">
        <v>5547439</v>
      </c>
      <c r="L31" s="16"/>
      <c r="M31" s="53">
        <v>5319842</v>
      </c>
    </row>
    <row r="32" spans="2:13" s="13" customFormat="1" ht="18.75">
      <c r="B32" s="2" t="s">
        <v>64</v>
      </c>
      <c r="C32" s="14"/>
      <c r="D32" s="14"/>
      <c r="E32" s="17"/>
      <c r="F32" s="15"/>
      <c r="G32" s="53">
        <v>438927</v>
      </c>
      <c r="H32" s="53"/>
      <c r="I32" s="53">
        <v>438927</v>
      </c>
      <c r="J32" s="53"/>
      <c r="K32" s="53">
        <v>438927</v>
      </c>
      <c r="L32" s="16"/>
      <c r="M32" s="53">
        <v>438927</v>
      </c>
    </row>
    <row r="33" spans="2:13" s="13" customFormat="1" ht="18.75">
      <c r="B33" s="2" t="s">
        <v>65</v>
      </c>
      <c r="C33" s="14"/>
      <c r="D33" s="14"/>
      <c r="E33" s="17"/>
      <c r="F33" s="15"/>
      <c r="G33" s="53">
        <v>1089364</v>
      </c>
      <c r="H33" s="53"/>
      <c r="I33" s="53">
        <v>1132349</v>
      </c>
      <c r="J33" s="53"/>
      <c r="K33" s="56" t="s">
        <v>85</v>
      </c>
      <c r="L33" s="53"/>
      <c r="M33" s="56" t="s">
        <v>85</v>
      </c>
    </row>
    <row r="34" spans="2:13" s="13" customFormat="1" ht="18.75">
      <c r="B34" s="2" t="s">
        <v>81</v>
      </c>
      <c r="C34" s="14"/>
      <c r="D34" s="14"/>
      <c r="E34" s="17"/>
      <c r="F34" s="15"/>
      <c r="G34" s="53">
        <v>322266</v>
      </c>
      <c r="H34" s="53"/>
      <c r="I34" s="53">
        <v>318567</v>
      </c>
      <c r="J34" s="53"/>
      <c r="K34" s="53">
        <v>83365</v>
      </c>
      <c r="L34" s="16"/>
      <c r="M34" s="53">
        <v>74991</v>
      </c>
    </row>
    <row r="35" spans="2:13" s="13" customFormat="1" ht="18.75">
      <c r="B35" s="2" t="s">
        <v>66</v>
      </c>
      <c r="C35" s="14"/>
      <c r="D35" s="14"/>
      <c r="E35" s="17">
        <v>5</v>
      </c>
      <c r="F35" s="15"/>
      <c r="G35" s="57">
        <v>219604</v>
      </c>
      <c r="H35" s="53"/>
      <c r="I35" s="57">
        <v>217119</v>
      </c>
      <c r="J35" s="53"/>
      <c r="K35" s="57">
        <v>13976</v>
      </c>
      <c r="L35" s="16"/>
      <c r="M35" s="57">
        <v>13602</v>
      </c>
    </row>
    <row r="36" spans="1:14" ht="18.75">
      <c r="A36" s="2" t="s">
        <v>24</v>
      </c>
      <c r="E36" s="17"/>
      <c r="G36" s="61">
        <f>SUM(G24:G35)</f>
        <v>22964177</v>
      </c>
      <c r="H36" s="74"/>
      <c r="I36" s="61">
        <f>SUM(I24:I35)</f>
        <v>22053372</v>
      </c>
      <c r="J36" s="98"/>
      <c r="K36" s="61">
        <f>SUM(K24:K35)</f>
        <v>15252768</v>
      </c>
      <c r="M36" s="61">
        <f>SUM(M24:M35)</f>
        <v>14631183</v>
      </c>
      <c r="N36" s="13"/>
    </row>
    <row r="37" spans="1:14" ht="19.5" thickBot="1">
      <c r="A37" s="2" t="s">
        <v>4</v>
      </c>
      <c r="E37" s="17"/>
      <c r="G37" s="62">
        <f>G22+G36</f>
        <v>25752210</v>
      </c>
      <c r="H37" s="74"/>
      <c r="I37" s="62">
        <f>I22+I36</f>
        <v>24933584</v>
      </c>
      <c r="J37" s="98"/>
      <c r="K37" s="99">
        <f>K22+K36</f>
        <v>16386404</v>
      </c>
      <c r="M37" s="99">
        <f>M22+M36</f>
        <v>15954505</v>
      </c>
      <c r="N37" s="13"/>
    </row>
    <row r="38" spans="5:14" ht="19.5" thickTop="1">
      <c r="E38" s="17"/>
      <c r="G38" s="22"/>
      <c r="I38" s="22"/>
      <c r="J38" s="12"/>
      <c r="K38" s="23"/>
      <c r="M38" s="23"/>
      <c r="N38" s="13"/>
    </row>
    <row r="39" spans="1:14" ht="18.75">
      <c r="A39" s="8" t="s">
        <v>55</v>
      </c>
      <c r="G39" s="22"/>
      <c r="I39" s="22"/>
      <c r="J39" s="12"/>
      <c r="K39" s="23"/>
      <c r="M39" s="23"/>
      <c r="N39" s="13"/>
    </row>
    <row r="40" spans="5:14" ht="18.75">
      <c r="E40" s="2"/>
      <c r="F40" s="2"/>
      <c r="G40" s="2"/>
      <c r="I40" s="2"/>
      <c r="N40" s="13"/>
    </row>
    <row r="41" spans="1:14" ht="18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13"/>
    </row>
    <row r="42" spans="1:14" ht="18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13"/>
    </row>
    <row r="43" spans="1:14" ht="18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13"/>
    </row>
    <row r="44" spans="1:14" ht="18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13"/>
    </row>
    <row r="45" spans="1:14" ht="18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13"/>
    </row>
    <row r="46" spans="1:14" ht="18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13"/>
    </row>
    <row r="47" spans="1:14" ht="18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13"/>
    </row>
    <row r="48" spans="7:14" ht="18.75">
      <c r="G48" s="22"/>
      <c r="I48" s="22"/>
      <c r="J48" s="12"/>
      <c r="K48" s="23"/>
      <c r="M48" s="23"/>
      <c r="N48" s="13"/>
    </row>
    <row r="49" spans="7:14" ht="18.75">
      <c r="G49" s="22"/>
      <c r="I49" s="22"/>
      <c r="J49" s="12"/>
      <c r="K49" s="23"/>
      <c r="M49" s="23"/>
      <c r="N49" s="13"/>
    </row>
    <row r="50" spans="1:14" s="8" customFormat="1" ht="18.75">
      <c r="A50" s="147" t="s">
        <v>121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3"/>
    </row>
    <row r="51" spans="1:14" ht="18.75">
      <c r="A51" s="146" t="s">
        <v>58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3"/>
    </row>
    <row r="52" spans="1:14" ht="18.75">
      <c r="A52" s="146" t="s">
        <v>56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3"/>
    </row>
    <row r="53" spans="1:14" ht="18.75">
      <c r="A53" s="3"/>
      <c r="B53" s="3"/>
      <c r="C53" s="3"/>
      <c r="D53" s="3"/>
      <c r="H53" s="3"/>
      <c r="I53" s="3"/>
      <c r="J53" s="3"/>
      <c r="K53" s="3"/>
      <c r="L53" s="3"/>
      <c r="M53" s="4" t="s">
        <v>151</v>
      </c>
      <c r="N53" s="13"/>
    </row>
    <row r="54" spans="7:13" s="5" customFormat="1" ht="18.75">
      <c r="G54" s="6"/>
      <c r="H54" s="6" t="s">
        <v>46</v>
      </c>
      <c r="I54" s="7"/>
      <c r="J54" s="8"/>
      <c r="K54" s="6"/>
      <c r="L54" s="6" t="s">
        <v>176</v>
      </c>
      <c r="M54" s="7"/>
    </row>
    <row r="55" spans="7:14" s="8" customFormat="1" ht="18.75">
      <c r="G55" s="10" t="s">
        <v>152</v>
      </c>
      <c r="H55" s="10"/>
      <c r="I55" s="71" t="s">
        <v>152</v>
      </c>
      <c r="K55" s="10" t="s">
        <v>152</v>
      </c>
      <c r="L55" s="10"/>
      <c r="M55" s="71" t="s">
        <v>152</v>
      </c>
      <c r="N55" s="13"/>
    </row>
    <row r="56" spans="5:14" s="8" customFormat="1" ht="18.75">
      <c r="E56" s="9" t="s">
        <v>34</v>
      </c>
      <c r="G56" s="36" t="str">
        <f>"30 มิถุนายน 2550"</f>
        <v>30 มิถุนายน 2550</v>
      </c>
      <c r="H56" s="10"/>
      <c r="I56" s="7" t="str">
        <f>"31 ธันวาคม 2549"</f>
        <v>31 ธันวาคม 2549</v>
      </c>
      <c r="K56" s="36" t="str">
        <f>"30 มิถุนายน 2550"</f>
        <v>30 มิถุนายน 2550</v>
      </c>
      <c r="L56" s="10"/>
      <c r="M56" s="7" t="str">
        <f>"31 ธันวาคม 2549"</f>
        <v>31 ธันวาคม 2549</v>
      </c>
      <c r="N56" s="13"/>
    </row>
    <row r="57" spans="5:14" s="8" customFormat="1" ht="18.75">
      <c r="E57" s="9"/>
      <c r="F57" s="72"/>
      <c r="G57" s="10" t="s">
        <v>153</v>
      </c>
      <c r="H57" s="73"/>
      <c r="I57" s="71" t="s">
        <v>154</v>
      </c>
      <c r="J57" s="72"/>
      <c r="K57" s="10" t="s">
        <v>153</v>
      </c>
      <c r="L57" s="73"/>
      <c r="M57" s="71" t="s">
        <v>154</v>
      </c>
      <c r="N57" s="13"/>
    </row>
    <row r="58" spans="5:14" s="8" customFormat="1" ht="18.75">
      <c r="E58" s="9"/>
      <c r="F58" s="72"/>
      <c r="G58" s="10" t="s">
        <v>155</v>
      </c>
      <c r="H58" s="73"/>
      <c r="I58" s="71" t="s">
        <v>171</v>
      </c>
      <c r="J58" s="72"/>
      <c r="K58" s="10" t="s">
        <v>155</v>
      </c>
      <c r="L58" s="73"/>
      <c r="M58" s="71" t="s">
        <v>171</v>
      </c>
      <c r="N58" s="13"/>
    </row>
    <row r="59" spans="2:14" ht="18.75">
      <c r="B59" s="3"/>
      <c r="C59" s="3"/>
      <c r="D59" s="3" t="s">
        <v>5</v>
      </c>
      <c r="E59" s="18"/>
      <c r="H59" s="3"/>
      <c r="J59" s="3"/>
      <c r="K59" s="3"/>
      <c r="L59" s="3"/>
      <c r="M59" s="3"/>
      <c r="N59" s="13"/>
    </row>
    <row r="60" spans="1:14" ht="18.75">
      <c r="A60" s="2" t="s">
        <v>6</v>
      </c>
      <c r="E60" s="18"/>
      <c r="N60" s="13"/>
    </row>
    <row r="61" spans="2:13" s="13" customFormat="1" ht="18.75">
      <c r="B61" s="2" t="s">
        <v>82</v>
      </c>
      <c r="C61" s="14"/>
      <c r="D61" s="14"/>
      <c r="E61" s="17">
        <v>11</v>
      </c>
      <c r="F61" s="15"/>
      <c r="G61" s="53">
        <v>487686</v>
      </c>
      <c r="H61" s="53"/>
      <c r="I61" s="53">
        <v>437637</v>
      </c>
      <c r="J61" s="53"/>
      <c r="K61" s="53">
        <v>350000</v>
      </c>
      <c r="L61" s="16"/>
      <c r="M61" s="53">
        <v>230000</v>
      </c>
    </row>
    <row r="62" spans="2:13" s="13" customFormat="1" ht="18.75">
      <c r="B62" s="2" t="s">
        <v>147</v>
      </c>
      <c r="C62" s="14"/>
      <c r="D62" s="14"/>
      <c r="E62" s="17">
        <v>5</v>
      </c>
      <c r="F62" s="15"/>
      <c r="G62" s="53">
        <v>19139</v>
      </c>
      <c r="H62" s="53"/>
      <c r="I62" s="53">
        <v>21163</v>
      </c>
      <c r="J62" s="53"/>
      <c r="K62" s="135">
        <v>0</v>
      </c>
      <c r="L62" s="16"/>
      <c r="M62" s="56" t="s">
        <v>85</v>
      </c>
    </row>
    <row r="63" spans="2:13" s="13" customFormat="1" ht="18.75">
      <c r="B63" s="2" t="s">
        <v>7</v>
      </c>
      <c r="C63" s="14"/>
      <c r="D63" s="14"/>
      <c r="E63" s="17"/>
      <c r="F63" s="15"/>
      <c r="G63" s="53"/>
      <c r="H63" s="53"/>
      <c r="I63" s="53"/>
      <c r="J63" s="53"/>
      <c r="K63" s="53"/>
      <c r="L63" s="16"/>
      <c r="M63" s="53"/>
    </row>
    <row r="64" spans="2:13" s="13" customFormat="1" ht="18.75">
      <c r="B64" s="2" t="s">
        <v>98</v>
      </c>
      <c r="C64" s="2" t="s">
        <v>91</v>
      </c>
      <c r="D64" s="14"/>
      <c r="E64" s="17">
        <v>5</v>
      </c>
      <c r="F64" s="15"/>
      <c r="G64" s="54">
        <v>8191</v>
      </c>
      <c r="H64" s="53"/>
      <c r="I64" s="54">
        <v>14622</v>
      </c>
      <c r="J64" s="53"/>
      <c r="K64" s="54">
        <v>33714</v>
      </c>
      <c r="L64" s="16"/>
      <c r="M64" s="54">
        <v>19087</v>
      </c>
    </row>
    <row r="65" spans="2:13" s="13" customFormat="1" ht="18.75">
      <c r="B65" s="2"/>
      <c r="C65" s="2" t="s">
        <v>148</v>
      </c>
      <c r="D65" s="14"/>
      <c r="E65" s="17"/>
      <c r="F65" s="15"/>
      <c r="G65" s="55">
        <v>747429</v>
      </c>
      <c r="H65" s="53"/>
      <c r="I65" s="55">
        <v>778518</v>
      </c>
      <c r="J65" s="53"/>
      <c r="K65" s="55">
        <v>260574</v>
      </c>
      <c r="L65" s="16"/>
      <c r="M65" s="55">
        <v>241005</v>
      </c>
    </row>
    <row r="66" spans="2:13" s="13" customFormat="1" ht="18.75">
      <c r="B66" s="2" t="s">
        <v>99</v>
      </c>
      <c r="C66" s="14"/>
      <c r="D66" s="14"/>
      <c r="F66" s="15"/>
      <c r="G66" s="53">
        <f>SUM(G64:G65)</f>
        <v>755620</v>
      </c>
      <c r="H66" s="53"/>
      <c r="I66" s="53">
        <f>SUM(I64:I65)</f>
        <v>793140</v>
      </c>
      <c r="J66" s="53"/>
      <c r="K66" s="53">
        <f>SUM(K64:K65)</f>
        <v>294288</v>
      </c>
      <c r="L66" s="16"/>
      <c r="M66" s="53">
        <f>SUM(M64:M65)</f>
        <v>260092</v>
      </c>
    </row>
    <row r="67" spans="2:13" s="13" customFormat="1" ht="18.75">
      <c r="B67" s="2" t="s">
        <v>100</v>
      </c>
      <c r="C67" s="14"/>
      <c r="D67" s="14"/>
      <c r="E67" s="17">
        <v>12</v>
      </c>
      <c r="F67" s="15"/>
      <c r="G67" s="53">
        <v>1052444</v>
      </c>
      <c r="H67" s="53"/>
      <c r="I67" s="53">
        <v>718088</v>
      </c>
      <c r="J67" s="53"/>
      <c r="K67" s="53">
        <v>299172</v>
      </c>
      <c r="L67" s="16"/>
      <c r="M67" s="53">
        <v>177792</v>
      </c>
    </row>
    <row r="68" spans="2:13" s="13" customFormat="1" ht="18.75">
      <c r="B68" s="2" t="s">
        <v>101</v>
      </c>
      <c r="C68" s="14"/>
      <c r="D68" s="14"/>
      <c r="F68" s="15"/>
      <c r="G68" s="97"/>
      <c r="H68" s="53"/>
      <c r="I68" s="53"/>
      <c r="J68" s="53"/>
      <c r="K68" s="53"/>
      <c r="L68" s="16"/>
      <c r="M68" s="53"/>
    </row>
    <row r="69" spans="2:13" s="13" customFormat="1" ht="18.75">
      <c r="B69" s="2" t="s">
        <v>102</v>
      </c>
      <c r="C69" s="14"/>
      <c r="D69" s="14"/>
      <c r="E69" s="17">
        <v>13</v>
      </c>
      <c r="F69" s="15"/>
      <c r="G69" s="97">
        <v>121314</v>
      </c>
      <c r="H69" s="53"/>
      <c r="I69" s="53">
        <v>123398</v>
      </c>
      <c r="J69" s="53"/>
      <c r="K69" s="53">
        <v>22923</v>
      </c>
      <c r="L69" s="16"/>
      <c r="M69" s="53">
        <v>35451</v>
      </c>
    </row>
    <row r="70" spans="2:13" s="13" customFormat="1" ht="18.75">
      <c r="B70" s="2" t="s">
        <v>125</v>
      </c>
      <c r="C70" s="14"/>
      <c r="D70" s="14"/>
      <c r="F70" s="15"/>
      <c r="G70" s="53">
        <v>210465</v>
      </c>
      <c r="H70" s="53"/>
      <c r="I70" s="53">
        <v>311096</v>
      </c>
      <c r="J70" s="53"/>
      <c r="K70" s="97">
        <v>102493</v>
      </c>
      <c r="L70" s="16"/>
      <c r="M70" s="97">
        <v>96827</v>
      </c>
    </row>
    <row r="71" spans="2:13" s="13" customFormat="1" ht="18.75">
      <c r="B71" s="2" t="s">
        <v>145</v>
      </c>
      <c r="C71" s="14"/>
      <c r="D71" s="14"/>
      <c r="E71" s="17">
        <v>5</v>
      </c>
      <c r="F71" s="15"/>
      <c r="G71" s="53">
        <v>22888</v>
      </c>
      <c r="H71" s="53"/>
      <c r="I71" s="53">
        <v>6160</v>
      </c>
      <c r="J71" s="53"/>
      <c r="K71" s="53">
        <v>26086</v>
      </c>
      <c r="L71" s="16"/>
      <c r="M71" s="53">
        <v>33088</v>
      </c>
    </row>
    <row r="72" spans="2:13" s="13" customFormat="1" ht="18.75">
      <c r="B72" s="2" t="s">
        <v>126</v>
      </c>
      <c r="C72" s="14"/>
      <c r="D72" s="14"/>
      <c r="E72" s="17"/>
      <c r="F72" s="15"/>
      <c r="G72" s="53">
        <v>217145</v>
      </c>
      <c r="H72" s="53"/>
      <c r="I72" s="53">
        <v>228413</v>
      </c>
      <c r="J72" s="53"/>
      <c r="K72" s="53">
        <v>79218</v>
      </c>
      <c r="L72" s="16"/>
      <c r="M72" s="53">
        <v>27003</v>
      </c>
    </row>
    <row r="73" spans="2:13" s="13" customFormat="1" ht="18.75">
      <c r="B73" s="2" t="s">
        <v>68</v>
      </c>
      <c r="C73" s="14"/>
      <c r="D73" s="14"/>
      <c r="E73" s="17"/>
      <c r="F73" s="15"/>
      <c r="G73" s="53">
        <v>1048447</v>
      </c>
      <c r="H73" s="53"/>
      <c r="I73" s="53">
        <v>620474</v>
      </c>
      <c r="J73" s="53"/>
      <c r="K73" s="53">
        <v>453125</v>
      </c>
      <c r="L73" s="16"/>
      <c r="M73" s="53">
        <v>326490</v>
      </c>
    </row>
    <row r="74" spans="2:13" s="13" customFormat="1" ht="18.75">
      <c r="B74" s="2" t="s">
        <v>8</v>
      </c>
      <c r="C74" s="14"/>
      <c r="D74" s="14"/>
      <c r="E74" s="17"/>
      <c r="F74" s="15"/>
      <c r="G74" s="57">
        <v>384238</v>
      </c>
      <c r="H74" s="53"/>
      <c r="I74" s="57">
        <v>727110</v>
      </c>
      <c r="J74" s="53"/>
      <c r="K74" s="57">
        <v>119309</v>
      </c>
      <c r="L74" s="16"/>
      <c r="M74" s="57">
        <v>232302</v>
      </c>
    </row>
    <row r="75" spans="1:14" ht="18.75">
      <c r="A75" s="2" t="s">
        <v>9</v>
      </c>
      <c r="E75" s="18"/>
      <c r="G75" s="101">
        <f>SUM(G61:G74)-G66</f>
        <v>4319386</v>
      </c>
      <c r="H75" s="74"/>
      <c r="I75" s="101">
        <f>SUM(I61:I74)-I66</f>
        <v>3986679</v>
      </c>
      <c r="J75" s="98"/>
      <c r="K75" s="101">
        <f>SUM(K61:K74)-K66</f>
        <v>1746614</v>
      </c>
      <c r="L75" s="12"/>
      <c r="M75" s="101">
        <f>SUM(M61:M74)-M66</f>
        <v>1419045</v>
      </c>
      <c r="N75" s="13"/>
    </row>
    <row r="76" spans="1:14" ht="18.75">
      <c r="A76" s="2" t="s">
        <v>25</v>
      </c>
      <c r="E76" s="18"/>
      <c r="G76" s="102"/>
      <c r="H76" s="74"/>
      <c r="I76" s="102"/>
      <c r="J76" s="98"/>
      <c r="K76" s="103"/>
      <c r="L76" s="12"/>
      <c r="M76" s="103"/>
      <c r="N76" s="13"/>
    </row>
    <row r="77" spans="2:13" s="13" customFormat="1" ht="18.75">
      <c r="B77" s="2" t="s">
        <v>104</v>
      </c>
      <c r="C77" s="14"/>
      <c r="D77" s="14"/>
      <c r="E77" s="17">
        <v>12</v>
      </c>
      <c r="F77" s="15"/>
      <c r="G77" s="53">
        <v>6124655</v>
      </c>
      <c r="H77" s="53"/>
      <c r="I77" s="53">
        <v>5894240</v>
      </c>
      <c r="J77" s="53"/>
      <c r="K77" s="53">
        <v>1735318</v>
      </c>
      <c r="L77" s="16"/>
      <c r="M77" s="53">
        <v>1545094</v>
      </c>
    </row>
    <row r="78" spans="2:13" s="13" customFormat="1" ht="18.75">
      <c r="B78" s="2" t="s">
        <v>132</v>
      </c>
      <c r="C78" s="14"/>
      <c r="D78" s="14"/>
      <c r="E78" s="17">
        <v>18</v>
      </c>
      <c r="F78" s="15"/>
      <c r="G78" s="97">
        <v>4595594</v>
      </c>
      <c r="H78" s="53"/>
      <c r="I78" s="53">
        <v>4625963</v>
      </c>
      <c r="J78" s="53"/>
      <c r="K78" s="53">
        <v>4595594</v>
      </c>
      <c r="L78" s="16"/>
      <c r="M78" s="53">
        <v>4625963</v>
      </c>
    </row>
    <row r="79" spans="2:13" s="13" customFormat="1" ht="18.75">
      <c r="B79" s="2" t="s">
        <v>105</v>
      </c>
      <c r="C79" s="14"/>
      <c r="D79" s="14"/>
      <c r="E79" s="17"/>
      <c r="F79" s="15"/>
      <c r="G79" s="53"/>
      <c r="H79" s="53"/>
      <c r="I79" s="53"/>
      <c r="J79" s="53"/>
      <c r="K79" s="53"/>
      <c r="L79" s="16"/>
      <c r="M79" s="53"/>
    </row>
    <row r="80" spans="2:13" s="13" customFormat="1" ht="18.75">
      <c r="B80" s="2" t="s">
        <v>102</v>
      </c>
      <c r="C80" s="14"/>
      <c r="D80" s="14"/>
      <c r="E80" s="17">
        <v>13</v>
      </c>
      <c r="F80" s="15"/>
      <c r="G80" s="53">
        <v>169937</v>
      </c>
      <c r="H80" s="53"/>
      <c r="I80" s="53">
        <v>159190</v>
      </c>
      <c r="J80" s="53"/>
      <c r="K80" s="53">
        <v>17500</v>
      </c>
      <c r="L80" s="16"/>
      <c r="M80" s="53">
        <v>25356</v>
      </c>
    </row>
    <row r="81" spans="2:13" s="13" customFormat="1" ht="18.75">
      <c r="B81" s="2" t="s">
        <v>69</v>
      </c>
      <c r="C81" s="14"/>
      <c r="D81" s="14"/>
      <c r="E81" s="17"/>
      <c r="F81" s="15"/>
      <c r="G81" s="53">
        <v>271337</v>
      </c>
      <c r="H81" s="53"/>
      <c r="I81" s="53">
        <v>233639</v>
      </c>
      <c r="J81" s="53"/>
      <c r="K81" s="53">
        <v>271337</v>
      </c>
      <c r="L81" s="16"/>
      <c r="M81" s="53">
        <v>233639</v>
      </c>
    </row>
    <row r="82" spans="2:13" s="13" customFormat="1" ht="18.75">
      <c r="B82" s="2" t="s">
        <v>70</v>
      </c>
      <c r="C82" s="14"/>
      <c r="D82" s="14"/>
      <c r="E82" s="17"/>
      <c r="F82" s="15"/>
      <c r="G82" s="57">
        <v>13521</v>
      </c>
      <c r="H82" s="53"/>
      <c r="I82" s="57">
        <v>49742</v>
      </c>
      <c r="J82" s="53"/>
      <c r="K82" s="57">
        <v>4210</v>
      </c>
      <c r="L82" s="16"/>
      <c r="M82" s="57">
        <v>14414</v>
      </c>
    </row>
    <row r="83" spans="1:14" ht="18.75">
      <c r="A83" s="2" t="s">
        <v>83</v>
      </c>
      <c r="E83" s="18"/>
      <c r="G83" s="101">
        <f>SUM(G77:G82)</f>
        <v>11175044</v>
      </c>
      <c r="H83" s="74"/>
      <c r="I83" s="101">
        <f>SUM(I77:I82)</f>
        <v>10962774</v>
      </c>
      <c r="J83" s="98"/>
      <c r="K83" s="101">
        <f>SUM(K77:K82)</f>
        <v>6623959</v>
      </c>
      <c r="M83" s="101">
        <f>SUM(M77:M82)</f>
        <v>6444466</v>
      </c>
      <c r="N83" s="13"/>
    </row>
    <row r="84" spans="1:14" ht="18.75">
      <c r="A84" s="2" t="s">
        <v>10</v>
      </c>
      <c r="E84" s="18"/>
      <c r="G84" s="101">
        <f>SUM(G75+G83)</f>
        <v>15494430</v>
      </c>
      <c r="H84" s="74"/>
      <c r="I84" s="101">
        <f>SUM(I75+I83)</f>
        <v>14949453</v>
      </c>
      <c r="J84" s="98"/>
      <c r="K84" s="101">
        <f>SUM(K75+K83)</f>
        <v>8370573</v>
      </c>
      <c r="M84" s="101">
        <f>SUM(M75+M83)</f>
        <v>7863511</v>
      </c>
      <c r="N84" s="13"/>
    </row>
    <row r="85" spans="5:14" ht="18.75">
      <c r="E85" s="18"/>
      <c r="G85" s="23"/>
      <c r="I85" s="23"/>
      <c r="J85" s="12"/>
      <c r="K85" s="23"/>
      <c r="M85" s="23"/>
      <c r="N85" s="13"/>
    </row>
    <row r="86" spans="1:14" ht="18.75">
      <c r="A86" s="8" t="s">
        <v>55</v>
      </c>
      <c r="E86" s="18"/>
      <c r="G86" s="23"/>
      <c r="I86" s="23"/>
      <c r="J86" s="12"/>
      <c r="K86" s="23"/>
      <c r="M86" s="23"/>
      <c r="N86" s="13"/>
    </row>
    <row r="87" spans="5:14" ht="18.75">
      <c r="E87" s="18"/>
      <c r="G87" s="23"/>
      <c r="I87" s="23"/>
      <c r="J87" s="12"/>
      <c r="K87" s="23"/>
      <c r="M87" s="23"/>
      <c r="N87" s="13"/>
    </row>
    <row r="88" spans="5:14" ht="18.75">
      <c r="E88" s="18"/>
      <c r="G88" s="23"/>
      <c r="I88" s="23"/>
      <c r="J88" s="12"/>
      <c r="K88" s="23"/>
      <c r="M88" s="23"/>
      <c r="N88" s="13"/>
    </row>
    <row r="89" spans="5:14" ht="18.75">
      <c r="E89" s="18"/>
      <c r="G89" s="23"/>
      <c r="I89" s="23"/>
      <c r="J89" s="12"/>
      <c r="K89" s="23"/>
      <c r="M89" s="23"/>
      <c r="N89" s="13"/>
    </row>
    <row r="90" spans="5:14" ht="18.75">
      <c r="E90" s="18"/>
      <c r="G90" s="23"/>
      <c r="I90" s="23"/>
      <c r="J90" s="12"/>
      <c r="K90" s="23"/>
      <c r="M90" s="23"/>
      <c r="N90" s="13"/>
    </row>
    <row r="91" spans="5:14" ht="18.75">
      <c r="E91" s="18"/>
      <c r="G91" s="23"/>
      <c r="I91" s="23"/>
      <c r="J91" s="12"/>
      <c r="K91" s="23"/>
      <c r="M91" s="23"/>
      <c r="N91" s="13"/>
    </row>
    <row r="92" spans="5:14" ht="18.75">
      <c r="E92" s="18"/>
      <c r="G92" s="23"/>
      <c r="I92" s="23"/>
      <c r="J92" s="12"/>
      <c r="K92" s="23"/>
      <c r="M92" s="23"/>
      <c r="N92" s="13"/>
    </row>
    <row r="93" spans="5:14" ht="18.75">
      <c r="E93" s="18"/>
      <c r="G93" s="23"/>
      <c r="I93" s="23"/>
      <c r="J93" s="12"/>
      <c r="K93" s="23"/>
      <c r="M93" s="23"/>
      <c r="N93" s="13"/>
    </row>
    <row r="94" spans="5:14" ht="18.75">
      <c r="E94" s="18"/>
      <c r="G94" s="23"/>
      <c r="I94" s="23"/>
      <c r="J94" s="12"/>
      <c r="K94" s="23"/>
      <c r="M94" s="23"/>
      <c r="N94" s="13"/>
    </row>
    <row r="95" spans="5:14" ht="18.75">
      <c r="E95" s="18"/>
      <c r="G95" s="23"/>
      <c r="I95" s="23"/>
      <c r="J95" s="12"/>
      <c r="K95" s="23"/>
      <c r="M95" s="23"/>
      <c r="N95" s="13"/>
    </row>
    <row r="96" spans="5:14" ht="18.75">
      <c r="E96" s="18"/>
      <c r="G96" s="23"/>
      <c r="I96" s="23"/>
      <c r="J96" s="12"/>
      <c r="K96" s="23"/>
      <c r="M96" s="23"/>
      <c r="N96" s="13"/>
    </row>
    <row r="97" spans="5:14" ht="18.75">
      <c r="E97" s="18"/>
      <c r="G97" s="23"/>
      <c r="I97" s="23"/>
      <c r="J97" s="12"/>
      <c r="K97" s="23"/>
      <c r="M97" s="23"/>
      <c r="N97" s="13"/>
    </row>
    <row r="98" spans="5:14" ht="18.75">
      <c r="E98" s="18"/>
      <c r="G98" s="23"/>
      <c r="I98" s="23"/>
      <c r="J98" s="12"/>
      <c r="K98" s="23"/>
      <c r="M98" s="23"/>
      <c r="N98" s="13"/>
    </row>
    <row r="99" spans="5:14" ht="18.75">
      <c r="E99" s="18"/>
      <c r="G99" s="23"/>
      <c r="I99" s="23"/>
      <c r="J99" s="12"/>
      <c r="K99" s="23"/>
      <c r="M99" s="23"/>
      <c r="N99" s="13"/>
    </row>
    <row r="100" spans="1:14" s="8" customFormat="1" ht="18.75">
      <c r="A100" s="147" t="s">
        <v>122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3"/>
    </row>
    <row r="101" spans="1:14" ht="18.75">
      <c r="A101" s="146" t="s">
        <v>58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3"/>
    </row>
    <row r="102" spans="1:14" ht="18.75">
      <c r="A102" s="146" t="s">
        <v>56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3"/>
    </row>
    <row r="103" spans="1:14" ht="18.75">
      <c r="A103" s="3"/>
      <c r="B103" s="3"/>
      <c r="C103" s="3"/>
      <c r="D103" s="3"/>
      <c r="H103" s="3"/>
      <c r="I103" s="3"/>
      <c r="J103" s="3"/>
      <c r="K103" s="3"/>
      <c r="L103" s="3"/>
      <c r="M103" s="4" t="s">
        <v>151</v>
      </c>
      <c r="N103" s="13"/>
    </row>
    <row r="104" spans="7:13" s="5" customFormat="1" ht="18.75">
      <c r="G104" s="6"/>
      <c r="H104" s="6" t="s">
        <v>46</v>
      </c>
      <c r="I104" s="7"/>
      <c r="J104" s="8"/>
      <c r="K104" s="6"/>
      <c r="L104" s="6" t="s">
        <v>176</v>
      </c>
      <c r="M104" s="7"/>
    </row>
    <row r="105" spans="7:14" s="8" customFormat="1" ht="18.75">
      <c r="G105" s="10" t="s">
        <v>152</v>
      </c>
      <c r="H105" s="10"/>
      <c r="I105" s="71" t="s">
        <v>152</v>
      </c>
      <c r="K105" s="10" t="s">
        <v>152</v>
      </c>
      <c r="L105" s="10"/>
      <c r="M105" s="71" t="s">
        <v>152</v>
      </c>
      <c r="N105" s="13"/>
    </row>
    <row r="106" spans="5:14" s="8" customFormat="1" ht="18.75">
      <c r="E106" s="9" t="s">
        <v>34</v>
      </c>
      <c r="G106" s="36" t="str">
        <f>"30 มิถุนายน 2550"</f>
        <v>30 มิถุนายน 2550</v>
      </c>
      <c r="H106" s="10"/>
      <c r="I106" s="7" t="str">
        <f>"31 ธันวาคม 2549"</f>
        <v>31 ธันวาคม 2549</v>
      </c>
      <c r="K106" s="36" t="str">
        <f>"30 มิถุนายน 2550"</f>
        <v>30 มิถุนายน 2550</v>
      </c>
      <c r="L106" s="10"/>
      <c r="M106" s="7" t="str">
        <f>"31 ธันวาคม 2549"</f>
        <v>31 ธันวาคม 2549</v>
      </c>
      <c r="N106" s="13"/>
    </row>
    <row r="107" spans="5:14" s="8" customFormat="1" ht="18.75">
      <c r="E107" s="9"/>
      <c r="F107" s="72"/>
      <c r="G107" s="10" t="s">
        <v>153</v>
      </c>
      <c r="H107" s="73"/>
      <c r="I107" s="71" t="s">
        <v>154</v>
      </c>
      <c r="J107" s="72"/>
      <c r="K107" s="10" t="s">
        <v>153</v>
      </c>
      <c r="L107" s="73"/>
      <c r="M107" s="71" t="s">
        <v>154</v>
      </c>
      <c r="N107" s="13"/>
    </row>
    <row r="108" spans="5:14" s="8" customFormat="1" ht="18.75">
      <c r="E108" s="9"/>
      <c r="F108" s="72"/>
      <c r="G108" s="10" t="s">
        <v>155</v>
      </c>
      <c r="H108" s="73"/>
      <c r="I108" s="71" t="s">
        <v>171</v>
      </c>
      <c r="J108" s="72"/>
      <c r="K108" s="10" t="s">
        <v>155</v>
      </c>
      <c r="L108" s="73"/>
      <c r="M108" s="71" t="s">
        <v>171</v>
      </c>
      <c r="N108" s="13"/>
    </row>
    <row r="109" spans="1:14" ht="18.75">
      <c r="A109" s="2" t="s">
        <v>11</v>
      </c>
      <c r="J109" s="12"/>
      <c r="K109" s="12"/>
      <c r="L109" s="12"/>
      <c r="M109" s="12"/>
      <c r="N109" s="13"/>
    </row>
    <row r="110" spans="2:14" ht="18.75">
      <c r="B110" s="2" t="s">
        <v>12</v>
      </c>
      <c r="E110" s="18">
        <v>18</v>
      </c>
      <c r="J110" s="12"/>
      <c r="K110" s="12"/>
      <c r="L110" s="12"/>
      <c r="M110" s="12"/>
      <c r="N110" s="13"/>
    </row>
    <row r="111" spans="2:14" s="63" customFormat="1" ht="18.75">
      <c r="B111" s="64" t="s">
        <v>106</v>
      </c>
      <c r="C111" s="65"/>
      <c r="D111" s="65"/>
      <c r="E111" s="18"/>
      <c r="F111" s="66"/>
      <c r="G111" s="67"/>
      <c r="H111" s="67"/>
      <c r="I111" s="67"/>
      <c r="J111" s="67"/>
      <c r="K111" s="67"/>
      <c r="L111" s="67"/>
      <c r="M111" s="67"/>
      <c r="N111" s="13"/>
    </row>
    <row r="112" spans="3:14" s="63" customFormat="1" ht="19.5" thickBot="1">
      <c r="C112" s="64" t="s">
        <v>133</v>
      </c>
      <c r="D112" s="65"/>
      <c r="E112" s="68"/>
      <c r="F112" s="66"/>
      <c r="G112" s="104">
        <v>1312264</v>
      </c>
      <c r="H112" s="105"/>
      <c r="I112" s="104">
        <v>1312264</v>
      </c>
      <c r="J112" s="53"/>
      <c r="K112" s="104">
        <v>1312264</v>
      </c>
      <c r="L112" s="16"/>
      <c r="M112" s="104">
        <v>1312264</v>
      </c>
      <c r="N112" s="13"/>
    </row>
    <row r="113" spans="2:14" s="63" customFormat="1" ht="19.5" thickTop="1">
      <c r="B113" s="64" t="s">
        <v>107</v>
      </c>
      <c r="C113" s="65"/>
      <c r="D113" s="65"/>
      <c r="E113" s="68"/>
      <c r="F113" s="66"/>
      <c r="G113" s="105"/>
      <c r="H113" s="105"/>
      <c r="I113" s="105"/>
      <c r="J113" s="53"/>
      <c r="K113" s="53"/>
      <c r="L113" s="16"/>
      <c r="M113" s="53"/>
      <c r="N113" s="13"/>
    </row>
    <row r="114" spans="2:14" s="63" customFormat="1" ht="18.75">
      <c r="B114" s="64"/>
      <c r="C114" s="64" t="s">
        <v>231</v>
      </c>
      <c r="D114" s="65"/>
      <c r="E114" s="68"/>
      <c r="F114" s="66"/>
      <c r="G114" s="105"/>
      <c r="H114" s="105"/>
      <c r="I114" s="105"/>
      <c r="J114" s="53"/>
      <c r="K114" s="53"/>
      <c r="L114" s="16"/>
      <c r="M114" s="53"/>
      <c r="N114" s="13"/>
    </row>
    <row r="115" spans="3:14" s="63" customFormat="1" ht="18.75">
      <c r="C115" s="64" t="s">
        <v>229</v>
      </c>
      <c r="D115" s="65"/>
      <c r="E115" s="68"/>
      <c r="F115" s="66"/>
      <c r="G115" s="53">
        <f>SUM('CE'!D22)</f>
        <v>1183718</v>
      </c>
      <c r="H115" s="105"/>
      <c r="I115" s="53">
        <f>SUM('CE'!D15)</f>
        <v>1181038</v>
      </c>
      <c r="J115" s="53"/>
      <c r="K115" s="53">
        <f>SUM('CE'!F62)</f>
        <v>1183718</v>
      </c>
      <c r="L115" s="16"/>
      <c r="M115" s="53">
        <f>SUM('CE'!F57)</f>
        <v>1181038</v>
      </c>
      <c r="N115" s="13"/>
    </row>
    <row r="116" spans="2:13" s="13" customFormat="1" ht="18.75">
      <c r="B116" s="2" t="s">
        <v>52</v>
      </c>
      <c r="C116" s="27"/>
      <c r="D116" s="27"/>
      <c r="E116" s="26"/>
      <c r="F116" s="15"/>
      <c r="G116" s="53"/>
      <c r="H116" s="53"/>
      <c r="I116" s="53"/>
      <c r="J116" s="53"/>
      <c r="K116" s="53"/>
      <c r="L116" s="16"/>
      <c r="M116" s="53"/>
    </row>
    <row r="117" spans="3:13" s="13" customFormat="1" ht="18.75">
      <c r="C117" s="2" t="s">
        <v>26</v>
      </c>
      <c r="D117" s="27"/>
      <c r="E117" s="26">
        <v>18</v>
      </c>
      <c r="F117" s="15"/>
      <c r="G117" s="53">
        <f>SUM('CE'!F22)</f>
        <v>4721595</v>
      </c>
      <c r="H117" s="53"/>
      <c r="I117" s="53">
        <f>SUM('CE'!F15)</f>
        <v>4625091</v>
      </c>
      <c r="J117" s="53"/>
      <c r="K117" s="53">
        <f>SUM('CE'!H62)</f>
        <v>4658671</v>
      </c>
      <c r="L117" s="16"/>
      <c r="M117" s="53">
        <f>SUM('CE'!H57)</f>
        <v>4562167</v>
      </c>
    </row>
    <row r="118" spans="3:13" s="13" customFormat="1" ht="18.75">
      <c r="C118" s="2" t="s">
        <v>108</v>
      </c>
      <c r="D118" s="27"/>
      <c r="E118" s="26">
        <v>8</v>
      </c>
      <c r="F118" s="15"/>
      <c r="G118" s="53">
        <f>SUM('CE'!H22)</f>
        <v>915809</v>
      </c>
      <c r="H118" s="53"/>
      <c r="I118" s="53">
        <f>SUM('CE'!H15)</f>
        <v>679137</v>
      </c>
      <c r="J118" s="53"/>
      <c r="K118" s="53">
        <f>SUM('CE'!J62)</f>
        <v>915809</v>
      </c>
      <c r="L118" s="16"/>
      <c r="M118" s="53">
        <f>SUM('CE'!J57)</f>
        <v>679137</v>
      </c>
    </row>
    <row r="119" spans="3:13" s="13" customFormat="1" ht="18.75">
      <c r="C119" s="2" t="s">
        <v>175</v>
      </c>
      <c r="D119" s="27"/>
      <c r="E119" s="26"/>
      <c r="F119" s="15"/>
      <c r="G119" s="97">
        <f>SUM('CE'!J22)</f>
        <v>739493</v>
      </c>
      <c r="H119" s="53"/>
      <c r="I119" s="97">
        <f>SUM('CE'!J15)</f>
        <v>739493</v>
      </c>
      <c r="J119" s="53"/>
      <c r="K119" s="97">
        <f>SUM('CE'!L62)</f>
        <v>427123</v>
      </c>
      <c r="L119" s="16"/>
      <c r="M119" s="97">
        <f>SUM('CE'!L57)</f>
        <v>427123</v>
      </c>
    </row>
    <row r="120" spans="1:13" s="13" customFormat="1" ht="18.75">
      <c r="A120" s="63"/>
      <c r="B120" s="63"/>
      <c r="C120" s="64" t="s">
        <v>134</v>
      </c>
      <c r="D120" s="27"/>
      <c r="E120" s="26">
        <v>19</v>
      </c>
      <c r="F120" s="15"/>
      <c r="G120" s="53">
        <f>SUM('CE'!L22)</f>
        <v>305000</v>
      </c>
      <c r="H120" s="53"/>
      <c r="I120" s="53">
        <f>SUM('CE'!L15)</f>
        <v>305000</v>
      </c>
      <c r="J120" s="53"/>
      <c r="K120" s="135" t="s">
        <v>85</v>
      </c>
      <c r="L120" s="16"/>
      <c r="M120" s="135" t="s">
        <v>85</v>
      </c>
    </row>
    <row r="121" spans="2:14" s="69" customFormat="1" ht="18.75">
      <c r="B121" s="69" t="s">
        <v>150</v>
      </c>
      <c r="C121" s="70"/>
      <c r="E121" s="26"/>
      <c r="G121" s="105">
        <f>SUM('CE'!N22)</f>
        <v>-22112</v>
      </c>
      <c r="H121" s="105"/>
      <c r="I121" s="105">
        <f>SUM('CE'!N15)</f>
        <v>-19963</v>
      </c>
      <c r="J121" s="105"/>
      <c r="K121" s="135" t="s">
        <v>85</v>
      </c>
      <c r="L121" s="67"/>
      <c r="M121" s="135" t="s">
        <v>85</v>
      </c>
      <c r="N121" s="13"/>
    </row>
    <row r="122" spans="1:13" s="13" customFormat="1" ht="18.75">
      <c r="A122" s="63"/>
      <c r="B122" s="64" t="s">
        <v>135</v>
      </c>
      <c r="C122" s="63"/>
      <c r="D122" s="27"/>
      <c r="E122" s="26">
        <v>18</v>
      </c>
      <c r="F122" s="15"/>
      <c r="G122" s="53">
        <f>SUM('CE'!P22)</f>
        <v>49033</v>
      </c>
      <c r="H122" s="53"/>
      <c r="I122" s="53">
        <f>SUM('CE'!P15)</f>
        <v>50063</v>
      </c>
      <c r="J122" s="53"/>
      <c r="K122" s="53">
        <f>SUM('CE'!R62)</f>
        <v>49033</v>
      </c>
      <c r="L122" s="16"/>
      <c r="M122" s="53">
        <f>SUM('CE'!R57)</f>
        <v>50063</v>
      </c>
    </row>
    <row r="123" spans="2:13" s="13" customFormat="1" ht="18.75">
      <c r="B123" s="2" t="s">
        <v>71</v>
      </c>
      <c r="C123" s="2"/>
      <c r="D123" s="27"/>
      <c r="E123" s="26"/>
      <c r="F123" s="15"/>
      <c r="G123" s="97"/>
      <c r="H123" s="53"/>
      <c r="I123" s="97"/>
      <c r="J123" s="53"/>
      <c r="K123" s="97"/>
      <c r="L123" s="16"/>
      <c r="M123" s="97"/>
    </row>
    <row r="124" spans="3:13" s="13" customFormat="1" ht="18.75">
      <c r="C124" s="2" t="s">
        <v>109</v>
      </c>
      <c r="D124" s="2"/>
      <c r="E124" s="26"/>
      <c r="F124" s="15"/>
      <c r="G124" s="53">
        <f>SUM('CE'!R22)</f>
        <v>131226</v>
      </c>
      <c r="H124" s="53"/>
      <c r="I124" s="53">
        <f>SUM('CE'!R15)</f>
        <v>131226</v>
      </c>
      <c r="J124" s="53"/>
      <c r="K124" s="53">
        <f>SUM('CE'!T62)</f>
        <v>131226</v>
      </c>
      <c r="L124" s="16"/>
      <c r="M124" s="53">
        <f>SUM('CE'!T57)</f>
        <v>131226</v>
      </c>
    </row>
    <row r="125" spans="3:13" s="13" customFormat="1" ht="18.75">
      <c r="C125" s="2" t="s">
        <v>27</v>
      </c>
      <c r="G125" s="57">
        <f>'CE'!T22</f>
        <v>1741873</v>
      </c>
      <c r="H125" s="53"/>
      <c r="I125" s="57">
        <f>SUM('CE'!T15)</f>
        <v>1786066</v>
      </c>
      <c r="J125" s="53"/>
      <c r="K125" s="57">
        <f>SUM('CE'!V62)</f>
        <v>650251</v>
      </c>
      <c r="L125" s="16"/>
      <c r="M125" s="57">
        <f>SUM('CE'!V57)</f>
        <v>1060240</v>
      </c>
    </row>
    <row r="126" spans="1:14" ht="18.75">
      <c r="A126" s="2" t="s">
        <v>110</v>
      </c>
      <c r="G126" s="76">
        <f>SUM(G115:G125)</f>
        <v>9765635</v>
      </c>
      <c r="H126" s="74"/>
      <c r="I126" s="76">
        <f>SUM(I115:I125)</f>
        <v>9477151</v>
      </c>
      <c r="J126" s="74"/>
      <c r="K126" s="76">
        <f>SUM(K115:K125)</f>
        <v>8015831</v>
      </c>
      <c r="M126" s="76">
        <f>SUM(M115:M125)</f>
        <v>8090994</v>
      </c>
      <c r="N126" s="13"/>
    </row>
    <row r="127" spans="1:14" ht="18.75">
      <c r="A127" s="2" t="s">
        <v>111</v>
      </c>
      <c r="G127" s="106">
        <f>SUM('CE'!X22)</f>
        <v>492145</v>
      </c>
      <c r="H127" s="74"/>
      <c r="I127" s="106">
        <f>SUM('CE'!X15)</f>
        <v>506980</v>
      </c>
      <c r="J127" s="107"/>
      <c r="K127" s="109" t="s">
        <v>85</v>
      </c>
      <c r="L127" s="4"/>
      <c r="M127" s="109" t="s">
        <v>85</v>
      </c>
      <c r="N127" s="13"/>
    </row>
    <row r="128" spans="1:14" ht="18.75">
      <c r="A128" s="2" t="s">
        <v>13</v>
      </c>
      <c r="G128" s="108">
        <f>SUM(G126:G127)</f>
        <v>10257780</v>
      </c>
      <c r="H128" s="74"/>
      <c r="I128" s="108">
        <f>SUM(I126:I127)</f>
        <v>9984131</v>
      </c>
      <c r="J128" s="74"/>
      <c r="K128" s="108">
        <f>SUM(K126:K127)</f>
        <v>8015831</v>
      </c>
      <c r="M128" s="108">
        <f>SUM(M126:M127)</f>
        <v>8090994</v>
      </c>
      <c r="N128" s="13"/>
    </row>
    <row r="129" spans="1:14" ht="19.5" thickBot="1">
      <c r="A129" s="2" t="s">
        <v>14</v>
      </c>
      <c r="G129" s="21">
        <f>SUM(G128+G84)</f>
        <v>25752210</v>
      </c>
      <c r="H129" s="74"/>
      <c r="I129" s="21">
        <f>SUM(I128+I84)</f>
        <v>24933584</v>
      </c>
      <c r="J129" s="98"/>
      <c r="K129" s="21">
        <f>SUM(K128+K84)</f>
        <v>16386404</v>
      </c>
      <c r="M129" s="21">
        <f>SUM(M128+M84)</f>
        <v>15954505</v>
      </c>
      <c r="N129" s="13"/>
    </row>
    <row r="130" spans="7:13" ht="19.5" thickTop="1">
      <c r="G130" s="22"/>
      <c r="I130" s="22"/>
      <c r="K130" s="22"/>
      <c r="M130" s="22"/>
    </row>
    <row r="131" spans="1:4" ht="18.75">
      <c r="A131" s="8" t="s">
        <v>55</v>
      </c>
      <c r="B131" s="29"/>
      <c r="C131" s="29"/>
      <c r="D131" s="30"/>
    </row>
    <row r="132" spans="1:13" ht="18.75">
      <c r="A132" s="29"/>
      <c r="B132" s="29"/>
      <c r="C132" s="29"/>
      <c r="D132" s="30"/>
      <c r="G132" s="22"/>
      <c r="I132" s="22"/>
      <c r="J132" s="12"/>
      <c r="K132" s="22"/>
      <c r="M132" s="22"/>
    </row>
    <row r="133" spans="1:13" ht="18.75">
      <c r="A133" s="31"/>
      <c r="B133" s="31"/>
      <c r="C133" s="31"/>
      <c r="D133" s="31"/>
      <c r="G133" s="22"/>
      <c r="I133" s="22"/>
      <c r="J133" s="12"/>
      <c r="K133" s="22"/>
      <c r="M133" s="22"/>
    </row>
    <row r="134" spans="1:13" ht="18.75">
      <c r="A134" s="29"/>
      <c r="B134" s="29"/>
      <c r="C134" s="29"/>
      <c r="D134" s="30"/>
      <c r="G134" s="22"/>
      <c r="I134" s="22"/>
      <c r="J134" s="12"/>
      <c r="K134" s="22"/>
      <c r="M134" s="22"/>
    </row>
    <row r="135" spans="1:13" ht="18.75">
      <c r="A135" s="29"/>
      <c r="C135" s="29"/>
      <c r="D135" s="30"/>
      <c r="E135" s="3" t="s">
        <v>131</v>
      </c>
      <c r="G135" s="22"/>
      <c r="I135" s="22"/>
      <c r="J135" s="12"/>
      <c r="K135" s="22"/>
      <c r="M135" s="22"/>
    </row>
    <row r="136" spans="1:13" ht="18.75">
      <c r="A136" s="31"/>
      <c r="B136" s="31"/>
      <c r="C136" s="31"/>
      <c r="D136" s="31"/>
      <c r="G136" s="22"/>
      <c r="I136" s="22"/>
      <c r="J136" s="12"/>
      <c r="K136" s="22"/>
      <c r="M136" s="22"/>
    </row>
    <row r="137" spans="7:13" ht="18.75">
      <c r="G137" s="22"/>
      <c r="I137" s="22"/>
      <c r="J137" s="12"/>
      <c r="K137" s="22"/>
      <c r="M137" s="22"/>
    </row>
    <row r="138" spans="7:13" ht="18.75">
      <c r="G138" s="22"/>
      <c r="I138" s="22"/>
      <c r="J138" s="12"/>
      <c r="K138" s="22"/>
      <c r="M138" s="22"/>
    </row>
    <row r="139" spans="7:13" ht="18.75">
      <c r="G139" s="22"/>
      <c r="I139" s="22"/>
      <c r="J139" s="12"/>
      <c r="K139" s="22"/>
      <c r="M139" s="22"/>
    </row>
    <row r="140" spans="7:13" ht="18.75">
      <c r="G140" s="22"/>
      <c r="I140" s="22"/>
      <c r="J140" s="12"/>
      <c r="K140" s="22"/>
      <c r="M140" s="22"/>
    </row>
    <row r="141" spans="7:13" ht="18.75">
      <c r="G141" s="22"/>
      <c r="I141" s="22"/>
      <c r="J141" s="12"/>
      <c r="K141" s="22"/>
      <c r="M141" s="22"/>
    </row>
    <row r="142" spans="7:13" ht="18.75">
      <c r="G142" s="22"/>
      <c r="I142" s="22"/>
      <c r="J142" s="12"/>
      <c r="K142" s="22"/>
      <c r="M142" s="22"/>
    </row>
    <row r="143" spans="7:13" ht="18.75">
      <c r="G143" s="22"/>
      <c r="I143" s="22"/>
      <c r="J143" s="12"/>
      <c r="K143" s="22"/>
      <c r="M143" s="22"/>
    </row>
    <row r="144" spans="7:13" ht="18.75">
      <c r="G144" s="22"/>
      <c r="I144" s="22"/>
      <c r="J144" s="12"/>
      <c r="K144" s="22"/>
      <c r="M144" s="22"/>
    </row>
    <row r="145" spans="7:13" ht="18.75">
      <c r="G145" s="22"/>
      <c r="I145" s="22"/>
      <c r="J145" s="12"/>
      <c r="K145" s="22"/>
      <c r="M145" s="22"/>
    </row>
    <row r="146" spans="7:13" ht="18.75">
      <c r="G146" s="22"/>
      <c r="I146" s="22"/>
      <c r="J146" s="12"/>
      <c r="K146" s="22"/>
      <c r="M146" s="22"/>
    </row>
    <row r="147" spans="7:13" ht="18.75">
      <c r="G147" s="22"/>
      <c r="I147" s="22"/>
      <c r="J147" s="12"/>
      <c r="K147" s="22"/>
      <c r="M147" s="22"/>
    </row>
    <row r="148" spans="7:13" ht="18.75">
      <c r="G148" s="22"/>
      <c r="I148" s="22"/>
      <c r="J148" s="12"/>
      <c r="K148" s="22"/>
      <c r="M148" s="22"/>
    </row>
    <row r="149" spans="7:13" ht="18.75">
      <c r="G149" s="22"/>
      <c r="I149" s="22"/>
      <c r="J149" s="12"/>
      <c r="K149" s="22"/>
      <c r="M149" s="22"/>
    </row>
    <row r="150" spans="1:13" ht="18.75">
      <c r="A150" s="147" t="s">
        <v>123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1:13" ht="18.75">
      <c r="A151" s="74"/>
      <c r="B151" s="74"/>
      <c r="C151" s="74"/>
      <c r="D151" s="74"/>
      <c r="E151" s="75"/>
      <c r="F151" s="75"/>
      <c r="G151" s="76"/>
      <c r="H151" s="74"/>
      <c r="I151" s="76"/>
      <c r="J151" s="74"/>
      <c r="K151" s="32"/>
      <c r="M151" s="32" t="s">
        <v>156</v>
      </c>
    </row>
    <row r="152" spans="1:13" ht="18.75">
      <c r="A152" s="146" t="s">
        <v>58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</row>
    <row r="153" spans="1:13" ht="18.75">
      <c r="A153" s="146" t="s">
        <v>15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</row>
    <row r="154" spans="1:13" ht="18.75">
      <c r="A154" s="146" t="s">
        <v>178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</row>
    <row r="155" spans="3:13" ht="18.75">
      <c r="C155" s="33"/>
      <c r="D155" s="33"/>
      <c r="E155" s="33"/>
      <c r="F155" s="34"/>
      <c r="G155" s="35"/>
      <c r="H155" s="33"/>
      <c r="I155" s="35"/>
      <c r="J155" s="33"/>
      <c r="K155" s="32"/>
      <c r="M155" s="32" t="s">
        <v>157</v>
      </c>
    </row>
    <row r="156" spans="7:13" s="5" customFormat="1" ht="18.75">
      <c r="G156" s="6"/>
      <c r="H156" s="6" t="s">
        <v>46</v>
      </c>
      <c r="I156" s="7"/>
      <c r="J156" s="8"/>
      <c r="K156" s="6"/>
      <c r="L156" s="6" t="s">
        <v>176</v>
      </c>
      <c r="M156" s="7"/>
    </row>
    <row r="157" spans="5:13" s="8" customFormat="1" ht="18.75">
      <c r="E157" s="9"/>
      <c r="G157" s="78" t="s">
        <v>165</v>
      </c>
      <c r="H157" s="10"/>
      <c r="I157" s="36" t="str">
        <f>"2549"</f>
        <v>2549</v>
      </c>
      <c r="K157" s="78" t="s">
        <v>165</v>
      </c>
      <c r="L157" s="10"/>
      <c r="M157" s="36" t="str">
        <f>"2549"</f>
        <v>2549</v>
      </c>
    </row>
    <row r="158" spans="5:13" s="8" customFormat="1" ht="18.75">
      <c r="E158" s="9"/>
      <c r="G158" s="77"/>
      <c r="H158" s="10"/>
      <c r="I158" s="71"/>
      <c r="K158" s="77"/>
      <c r="L158" s="10"/>
      <c r="M158" s="71" t="s">
        <v>171</v>
      </c>
    </row>
    <row r="159" spans="1:13" ht="18.75">
      <c r="A159" s="37" t="s">
        <v>31</v>
      </c>
      <c r="B159" s="37"/>
      <c r="C159" s="37"/>
      <c r="D159" s="37"/>
      <c r="E159" s="19"/>
      <c r="F159" s="19"/>
      <c r="G159" s="19"/>
      <c r="H159" s="37"/>
      <c r="I159" s="19"/>
      <c r="J159" s="37"/>
      <c r="K159" s="37"/>
      <c r="L159" s="37"/>
      <c r="M159" s="37"/>
    </row>
    <row r="160" spans="2:13" s="13" customFormat="1" ht="18.75">
      <c r="B160" s="37" t="s">
        <v>72</v>
      </c>
      <c r="C160" s="14"/>
      <c r="D160" s="14"/>
      <c r="E160" s="15"/>
      <c r="F160" s="15"/>
      <c r="G160" s="16">
        <v>4288712</v>
      </c>
      <c r="H160" s="16"/>
      <c r="I160" s="16">
        <v>3649069</v>
      </c>
      <c r="J160" s="16"/>
      <c r="K160" s="16">
        <v>1499771</v>
      </c>
      <c r="L160" s="16"/>
      <c r="M160" s="16">
        <v>1344103</v>
      </c>
    </row>
    <row r="161" spans="2:13" s="13" customFormat="1" ht="18.75">
      <c r="B161" s="37" t="s">
        <v>73</v>
      </c>
      <c r="C161" s="38"/>
      <c r="D161" s="38"/>
      <c r="E161" s="15"/>
      <c r="F161" s="15"/>
      <c r="G161" s="16"/>
      <c r="H161" s="16"/>
      <c r="I161" s="16"/>
      <c r="J161" s="16"/>
      <c r="K161" s="16"/>
      <c r="L161" s="16"/>
      <c r="M161" s="16"/>
    </row>
    <row r="162" spans="3:13" s="13" customFormat="1" ht="18.75">
      <c r="C162" s="37" t="s">
        <v>32</v>
      </c>
      <c r="D162" s="14"/>
      <c r="E162" s="15"/>
      <c r="F162" s="15"/>
      <c r="G162" s="110">
        <v>69543</v>
      </c>
      <c r="H162" s="16"/>
      <c r="I162" s="110">
        <v>43425</v>
      </c>
      <c r="J162" s="16"/>
      <c r="K162" s="142" t="s">
        <v>85</v>
      </c>
      <c r="L162" s="16"/>
      <c r="M162" s="110">
        <v>6885</v>
      </c>
    </row>
    <row r="163" spans="3:13" s="13" customFormat="1" ht="18.75">
      <c r="C163" s="37" t="s">
        <v>74</v>
      </c>
      <c r="D163" s="14"/>
      <c r="E163" s="15"/>
      <c r="F163" s="15"/>
      <c r="G163" s="111">
        <v>3682</v>
      </c>
      <c r="H163" s="16"/>
      <c r="I163" s="111">
        <v>10960</v>
      </c>
      <c r="J163" s="16"/>
      <c r="K163" s="111">
        <v>4192</v>
      </c>
      <c r="L163" s="16"/>
      <c r="M163" s="111">
        <v>99</v>
      </c>
    </row>
    <row r="164" spans="3:13" s="13" customFormat="1" ht="18.75">
      <c r="C164" s="37" t="s">
        <v>214</v>
      </c>
      <c r="D164" s="14"/>
      <c r="E164" s="15"/>
      <c r="F164" s="15"/>
      <c r="G164" s="111">
        <v>13942</v>
      </c>
      <c r="H164" s="16"/>
      <c r="I164" s="111">
        <v>11450</v>
      </c>
      <c r="J164" s="16"/>
      <c r="K164" s="111">
        <v>39825</v>
      </c>
      <c r="L164" s="16"/>
      <c r="M164" s="111">
        <v>12400</v>
      </c>
    </row>
    <row r="165" spans="3:13" s="13" customFormat="1" ht="18.75">
      <c r="C165" s="37" t="s">
        <v>75</v>
      </c>
      <c r="D165" s="14"/>
      <c r="E165" s="15"/>
      <c r="F165" s="15"/>
      <c r="G165" s="112">
        <v>16604</v>
      </c>
      <c r="I165" s="112">
        <v>37175</v>
      </c>
      <c r="K165" s="136">
        <v>76599</v>
      </c>
      <c r="M165" s="112">
        <v>33400</v>
      </c>
    </row>
    <row r="166" spans="2:13" s="13" customFormat="1" ht="18.75">
      <c r="B166" s="37" t="s">
        <v>76</v>
      </c>
      <c r="C166" s="37"/>
      <c r="D166" s="14"/>
      <c r="E166" s="15"/>
      <c r="F166" s="15"/>
      <c r="G166" s="16">
        <f>SUM(G162:G165)</f>
        <v>103771</v>
      </c>
      <c r="H166" s="16"/>
      <c r="I166" s="16">
        <f>SUM(I162:I165)</f>
        <v>103010</v>
      </c>
      <c r="J166" s="16"/>
      <c r="K166" s="16">
        <f>SUM(K162:K165)</f>
        <v>120616</v>
      </c>
      <c r="L166" s="16"/>
      <c r="M166" s="16">
        <f>SUM(M162:M165)</f>
        <v>52784</v>
      </c>
    </row>
    <row r="167" spans="2:13" s="13" customFormat="1" ht="18.75">
      <c r="B167" s="37" t="s">
        <v>37</v>
      </c>
      <c r="C167" s="37"/>
      <c r="D167" s="14"/>
      <c r="E167" s="15"/>
      <c r="F167" s="15"/>
      <c r="G167" s="113">
        <v>5380</v>
      </c>
      <c r="H167" s="16"/>
      <c r="I167" s="113">
        <v>3195</v>
      </c>
      <c r="J167" s="16"/>
      <c r="K167" s="138" t="s">
        <v>85</v>
      </c>
      <c r="L167" s="139"/>
      <c r="M167" s="138" t="s">
        <v>85</v>
      </c>
    </row>
    <row r="168" spans="1:13" ht="18.75">
      <c r="A168" s="37" t="s">
        <v>16</v>
      </c>
      <c r="B168" s="37"/>
      <c r="C168" s="37"/>
      <c r="D168" s="37"/>
      <c r="E168" s="19"/>
      <c r="F168" s="19"/>
      <c r="G168" s="114">
        <f>SUM(G160:G167)-G166</f>
        <v>4397863</v>
      </c>
      <c r="H168" s="37"/>
      <c r="I168" s="114">
        <f>SUM(I160:I167)-I166</f>
        <v>3755274</v>
      </c>
      <c r="J168" s="37"/>
      <c r="K168" s="114">
        <f>SUM(K160:K167)-K166</f>
        <v>1620387</v>
      </c>
      <c r="L168" s="37"/>
      <c r="M168" s="114">
        <f>SUM(M160:M167)-M166</f>
        <v>1396887</v>
      </c>
    </row>
    <row r="169" spans="1:13" ht="18.75">
      <c r="A169" s="37" t="s">
        <v>33</v>
      </c>
      <c r="B169" s="37"/>
      <c r="C169" s="37"/>
      <c r="D169" s="37"/>
      <c r="E169" s="19"/>
      <c r="F169" s="19"/>
      <c r="G169" s="19"/>
      <c r="H169" s="37"/>
      <c r="I169" s="19"/>
      <c r="J169" s="37"/>
      <c r="K169" s="37"/>
      <c r="L169" s="37"/>
      <c r="M169" s="37"/>
    </row>
    <row r="170" spans="2:13" s="13" customFormat="1" ht="18.75">
      <c r="B170" s="37" t="s">
        <v>77</v>
      </c>
      <c r="C170" s="14"/>
      <c r="D170" s="14"/>
      <c r="E170" s="15"/>
      <c r="F170" s="15"/>
      <c r="G170" s="16">
        <v>2491201</v>
      </c>
      <c r="H170" s="16"/>
      <c r="I170" s="16">
        <v>2056114</v>
      </c>
      <c r="J170" s="16"/>
      <c r="K170" s="16">
        <v>821495</v>
      </c>
      <c r="L170" s="16"/>
      <c r="M170" s="16">
        <v>753831</v>
      </c>
    </row>
    <row r="171" spans="2:13" s="13" customFormat="1" ht="18.75">
      <c r="B171" s="37" t="s">
        <v>30</v>
      </c>
      <c r="C171" s="14"/>
      <c r="D171" s="14"/>
      <c r="E171" s="15"/>
      <c r="F171" s="15"/>
      <c r="G171" s="16">
        <v>1020255</v>
      </c>
      <c r="H171" s="16"/>
      <c r="I171" s="16">
        <v>848506</v>
      </c>
      <c r="J171" s="16"/>
      <c r="K171" s="16">
        <v>426592</v>
      </c>
      <c r="L171" s="16"/>
      <c r="M171" s="16">
        <v>283085</v>
      </c>
    </row>
    <row r="172" spans="2:13" s="13" customFormat="1" ht="18.75">
      <c r="B172" s="37" t="s">
        <v>215</v>
      </c>
      <c r="C172" s="14"/>
      <c r="D172" s="14"/>
      <c r="E172" s="15"/>
      <c r="F172" s="15"/>
      <c r="G172" s="16">
        <v>456223</v>
      </c>
      <c r="H172" s="16"/>
      <c r="I172" s="16">
        <v>326287</v>
      </c>
      <c r="J172" s="16"/>
      <c r="K172" s="16">
        <v>133410</v>
      </c>
      <c r="L172" s="16"/>
      <c r="M172" s="16">
        <v>111735</v>
      </c>
    </row>
    <row r="173" spans="1:13" ht="18.75">
      <c r="A173" s="37" t="s">
        <v>28</v>
      </c>
      <c r="B173" s="37"/>
      <c r="C173" s="37"/>
      <c r="D173" s="37"/>
      <c r="E173" s="19"/>
      <c r="F173" s="19"/>
      <c r="G173" s="115">
        <f>SUM(G170:G172)</f>
        <v>3967679</v>
      </c>
      <c r="H173" s="37"/>
      <c r="I173" s="115">
        <f>SUM(I170:I172)</f>
        <v>3230907</v>
      </c>
      <c r="J173" s="37"/>
      <c r="K173" s="115">
        <f>SUM(K170:K172)</f>
        <v>1381497</v>
      </c>
      <c r="L173" s="37"/>
      <c r="M173" s="115">
        <f>SUM(M170:M172)</f>
        <v>1148651</v>
      </c>
    </row>
    <row r="174" spans="1:13" ht="18.75">
      <c r="A174" s="39" t="s">
        <v>84</v>
      </c>
      <c r="B174" s="37"/>
      <c r="C174" s="37"/>
      <c r="D174" s="37"/>
      <c r="E174" s="19"/>
      <c r="F174" s="19"/>
      <c r="G174" s="22">
        <f>G168-G173</f>
        <v>430184</v>
      </c>
      <c r="H174" s="37"/>
      <c r="I174" s="22">
        <f>I168-I173</f>
        <v>524367</v>
      </c>
      <c r="J174" s="37"/>
      <c r="K174" s="22">
        <f>K168-K173</f>
        <v>238890</v>
      </c>
      <c r="L174" s="37"/>
      <c r="M174" s="22">
        <f>M168-M173</f>
        <v>248236</v>
      </c>
    </row>
    <row r="175" spans="1:13" ht="18.75">
      <c r="A175" s="39" t="s">
        <v>17</v>
      </c>
      <c r="B175" s="37"/>
      <c r="C175" s="37"/>
      <c r="D175" s="37"/>
      <c r="E175" s="19"/>
      <c r="F175" s="19"/>
      <c r="G175" s="37">
        <v>-175272</v>
      </c>
      <c r="H175" s="37"/>
      <c r="I175" s="37">
        <v>-116560</v>
      </c>
      <c r="J175" s="37"/>
      <c r="K175" s="37">
        <v>-103807</v>
      </c>
      <c r="L175" s="37"/>
      <c r="M175" s="37">
        <v>-52991</v>
      </c>
    </row>
    <row r="176" spans="1:13" ht="18.75">
      <c r="A176" s="39" t="s">
        <v>21</v>
      </c>
      <c r="B176" s="37"/>
      <c r="C176" s="37"/>
      <c r="D176" s="37"/>
      <c r="E176" s="19"/>
      <c r="F176" s="19"/>
      <c r="G176" s="37">
        <v>-124443</v>
      </c>
      <c r="H176" s="37"/>
      <c r="I176" s="37">
        <v>-95752</v>
      </c>
      <c r="J176" s="37"/>
      <c r="K176" s="37">
        <v>-61720</v>
      </c>
      <c r="L176" s="37"/>
      <c r="M176" s="37">
        <v>-48884</v>
      </c>
    </row>
    <row r="177" spans="1:13" ht="18.75">
      <c r="A177" s="37" t="s">
        <v>54</v>
      </c>
      <c r="B177" s="37"/>
      <c r="C177" s="37"/>
      <c r="D177" s="39"/>
      <c r="E177" s="19"/>
      <c r="F177" s="19"/>
      <c r="G177" s="116">
        <f>SUM(G174:G176)</f>
        <v>130469</v>
      </c>
      <c r="H177" s="22"/>
      <c r="I177" s="116">
        <f>SUM(I174:I176)</f>
        <v>312055</v>
      </c>
      <c r="J177" s="22"/>
      <c r="K177" s="116">
        <f>SUM(K174:K176)</f>
        <v>73363</v>
      </c>
      <c r="L177" s="22"/>
      <c r="M177" s="116">
        <f>SUM(M174:M176)</f>
        <v>146361</v>
      </c>
    </row>
    <row r="178" spans="1:13" ht="18.75">
      <c r="A178" s="39" t="s">
        <v>88</v>
      </c>
      <c r="B178" s="37"/>
      <c r="C178" s="37"/>
      <c r="D178" s="39"/>
      <c r="E178" s="19"/>
      <c r="F178" s="19"/>
      <c r="G178" s="117">
        <v>-7093</v>
      </c>
      <c r="H178" s="22"/>
      <c r="I178" s="117">
        <v>-31842</v>
      </c>
      <c r="J178" s="22"/>
      <c r="K178" s="138" t="s">
        <v>85</v>
      </c>
      <c r="L178" s="139"/>
      <c r="M178" s="138" t="s">
        <v>85</v>
      </c>
    </row>
    <row r="179" spans="1:13" ht="19.5" thickBot="1">
      <c r="A179" s="39" t="s">
        <v>158</v>
      </c>
      <c r="B179" s="37"/>
      <c r="C179" s="37"/>
      <c r="D179" s="39"/>
      <c r="E179" s="19"/>
      <c r="F179" s="19"/>
      <c r="G179" s="118">
        <f>SUM(G177:G178)</f>
        <v>123376</v>
      </c>
      <c r="H179" s="22"/>
      <c r="I179" s="118">
        <f>SUM(I177:I178)</f>
        <v>280213</v>
      </c>
      <c r="J179" s="22"/>
      <c r="K179" s="118">
        <f>SUM(K177:K178)</f>
        <v>73363</v>
      </c>
      <c r="L179" s="22"/>
      <c r="M179" s="118">
        <f>SUM(M177:M178)</f>
        <v>146361</v>
      </c>
    </row>
    <row r="180" spans="1:13" ht="19.5" thickTop="1">
      <c r="A180" s="39"/>
      <c r="B180" s="37"/>
      <c r="C180" s="37"/>
      <c r="D180" s="39"/>
      <c r="E180" s="19"/>
      <c r="F180" s="19"/>
      <c r="G180" s="22"/>
      <c r="H180" s="22"/>
      <c r="I180" s="22"/>
      <c r="J180" s="22"/>
      <c r="K180" s="22"/>
      <c r="L180" s="22"/>
      <c r="M180" s="22"/>
    </row>
    <row r="181" spans="1:9" ht="18.75">
      <c r="A181" s="37" t="s">
        <v>159</v>
      </c>
      <c r="B181" s="37"/>
      <c r="C181" s="37"/>
      <c r="D181" s="37"/>
      <c r="E181" s="19"/>
      <c r="F181" s="19"/>
      <c r="G181" s="2"/>
      <c r="I181" s="2"/>
    </row>
    <row r="182" spans="1:13" ht="19.5" thickBot="1">
      <c r="A182" s="37"/>
      <c r="B182" s="37" t="s">
        <v>50</v>
      </c>
      <c r="C182" s="37"/>
      <c r="D182" s="37"/>
      <c r="E182" s="41"/>
      <c r="F182" s="19"/>
      <c r="G182" s="42">
        <f>(G179*1000)/G184</f>
        <v>0.10445388624478372</v>
      </c>
      <c r="H182" s="22"/>
      <c r="I182" s="42">
        <f>(I179*1000)/I184</f>
        <v>0.23807408603909092</v>
      </c>
      <c r="J182" s="22"/>
      <c r="K182" s="42">
        <f>(K179*1000)/K184</f>
        <v>0.062111354368564936</v>
      </c>
      <c r="L182" s="22"/>
      <c r="M182" s="42">
        <f>(M179*1000)/M184</f>
        <v>0.12435098052826737</v>
      </c>
    </row>
    <row r="183" spans="1:13" s="12" customFormat="1" ht="19.5" thickTop="1">
      <c r="A183" s="22"/>
      <c r="B183" s="22"/>
      <c r="C183" s="22"/>
      <c r="D183" s="22"/>
      <c r="E183" s="25"/>
      <c r="F183" s="43"/>
      <c r="G183" s="44"/>
      <c r="H183" s="22"/>
      <c r="I183" s="44"/>
      <c r="J183" s="22"/>
      <c r="K183" s="44"/>
      <c r="L183" s="22"/>
      <c r="M183" s="44"/>
    </row>
    <row r="184" spans="2:13" ht="19.5" thickBot="1">
      <c r="B184" s="37" t="s">
        <v>53</v>
      </c>
      <c r="C184" s="37"/>
      <c r="D184" s="37"/>
      <c r="E184" s="41"/>
      <c r="F184" s="19"/>
      <c r="G184" s="28">
        <v>1181152798</v>
      </c>
      <c r="H184" s="16"/>
      <c r="I184" s="28">
        <v>1176999163</v>
      </c>
      <c r="J184" s="16"/>
      <c r="K184" s="28">
        <v>1181152798</v>
      </c>
      <c r="L184" s="16"/>
      <c r="M184" s="28">
        <v>1176999163</v>
      </c>
    </row>
    <row r="185" spans="7:13" ht="19.5" thickTop="1">
      <c r="G185" s="22"/>
      <c r="I185" s="22"/>
      <c r="J185" s="12"/>
      <c r="K185" s="23"/>
      <c r="M185" s="23"/>
    </row>
    <row r="186" spans="1:13" s="8" customFormat="1" ht="18.75">
      <c r="A186" s="8" t="s">
        <v>55</v>
      </c>
      <c r="G186" s="24"/>
      <c r="I186" s="24"/>
      <c r="K186" s="24"/>
      <c r="M186" s="24"/>
    </row>
    <row r="187" spans="7:13" s="8" customFormat="1" ht="18.75">
      <c r="G187" s="24"/>
      <c r="I187" s="24"/>
      <c r="K187" s="24"/>
      <c r="M187" s="24"/>
    </row>
    <row r="188" spans="7:13" s="8" customFormat="1" ht="18.75">
      <c r="G188" s="24"/>
      <c r="I188" s="24"/>
      <c r="K188" s="24"/>
      <c r="M188" s="24"/>
    </row>
    <row r="189" spans="7:13" s="8" customFormat="1" ht="18.75">
      <c r="G189" s="24"/>
      <c r="I189" s="24"/>
      <c r="K189" s="24"/>
      <c r="M189" s="24"/>
    </row>
    <row r="190" spans="7:13" s="8" customFormat="1" ht="18.75">
      <c r="G190" s="24"/>
      <c r="I190" s="24"/>
      <c r="K190" s="24"/>
      <c r="M190" s="24"/>
    </row>
    <row r="191" spans="7:13" s="8" customFormat="1" ht="18.75">
      <c r="G191" s="24"/>
      <c r="I191" s="24"/>
      <c r="K191" s="24"/>
      <c r="M191" s="24"/>
    </row>
    <row r="192" spans="7:13" s="8" customFormat="1" ht="18.75">
      <c r="G192" s="24"/>
      <c r="I192" s="24"/>
      <c r="K192" s="24"/>
      <c r="M192" s="24"/>
    </row>
    <row r="193" spans="7:13" s="8" customFormat="1" ht="18.75">
      <c r="G193" s="24"/>
      <c r="I193" s="24"/>
      <c r="K193" s="24"/>
      <c r="M193" s="24"/>
    </row>
    <row r="194" spans="7:13" s="8" customFormat="1" ht="18.75">
      <c r="G194" s="24"/>
      <c r="I194" s="24"/>
      <c r="K194" s="24"/>
      <c r="M194" s="24"/>
    </row>
    <row r="195" spans="7:13" s="8" customFormat="1" ht="18.75">
      <c r="G195" s="24"/>
      <c r="I195" s="24"/>
      <c r="K195" s="24"/>
      <c r="M195" s="24"/>
    </row>
    <row r="196" spans="7:13" s="8" customFormat="1" ht="18.75">
      <c r="G196" s="24"/>
      <c r="I196" s="24"/>
      <c r="K196" s="24"/>
      <c r="M196" s="24"/>
    </row>
    <row r="197" spans="7:13" s="8" customFormat="1" ht="18.75">
      <c r="G197" s="24"/>
      <c r="I197" s="24"/>
      <c r="K197" s="24"/>
      <c r="M197" s="24"/>
    </row>
    <row r="198" spans="7:13" s="8" customFormat="1" ht="18.75">
      <c r="G198" s="24"/>
      <c r="I198" s="24"/>
      <c r="K198" s="24"/>
      <c r="M198" s="24"/>
    </row>
    <row r="199" spans="1:13" s="8" customFormat="1" ht="18.75">
      <c r="A199" s="145" t="s">
        <v>179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</row>
    <row r="200" spans="1:13" ht="18.75">
      <c r="A200" s="74"/>
      <c r="B200" s="74"/>
      <c r="C200" s="74"/>
      <c r="D200" s="74"/>
      <c r="E200" s="75"/>
      <c r="F200" s="75"/>
      <c r="G200" s="76"/>
      <c r="H200" s="74"/>
      <c r="I200" s="76"/>
      <c r="J200" s="74"/>
      <c r="K200" s="32"/>
      <c r="M200" s="32" t="s">
        <v>156</v>
      </c>
    </row>
    <row r="201" spans="1:13" ht="18.75">
      <c r="A201" s="146" t="s">
        <v>58</v>
      </c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</row>
    <row r="202" spans="1:13" ht="18.75">
      <c r="A202" s="146" t="s">
        <v>15</v>
      </c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</row>
    <row r="203" spans="1:13" ht="18.75">
      <c r="A203" s="146" t="s">
        <v>192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</row>
    <row r="204" spans="3:13" ht="18.75">
      <c r="C204" s="33"/>
      <c r="D204" s="33"/>
      <c r="E204" s="33"/>
      <c r="F204" s="34"/>
      <c r="G204" s="35"/>
      <c r="H204" s="33"/>
      <c r="I204" s="35"/>
      <c r="J204" s="33"/>
      <c r="K204" s="32"/>
      <c r="M204" s="32" t="s">
        <v>157</v>
      </c>
    </row>
    <row r="205" spans="7:13" s="5" customFormat="1" ht="18.75">
      <c r="G205" s="6"/>
      <c r="H205" s="6" t="s">
        <v>46</v>
      </c>
      <c r="I205" s="7"/>
      <c r="J205" s="8"/>
      <c r="K205" s="6"/>
      <c r="L205" s="6" t="s">
        <v>176</v>
      </c>
      <c r="M205" s="7"/>
    </row>
    <row r="206" spans="5:13" s="8" customFormat="1" ht="18.75">
      <c r="E206" s="9"/>
      <c r="G206" s="78" t="s">
        <v>165</v>
      </c>
      <c r="H206" s="10"/>
      <c r="I206" s="36" t="str">
        <f>"2549"</f>
        <v>2549</v>
      </c>
      <c r="K206" s="78" t="s">
        <v>165</v>
      </c>
      <c r="L206" s="10"/>
      <c r="M206" s="36" t="str">
        <f>"2549"</f>
        <v>2549</v>
      </c>
    </row>
    <row r="207" spans="5:13" s="8" customFormat="1" ht="18.75">
      <c r="E207" s="9"/>
      <c r="G207" s="128"/>
      <c r="H207" s="10"/>
      <c r="I207" s="77"/>
      <c r="K207" s="128"/>
      <c r="L207" s="10"/>
      <c r="M207" s="71" t="s">
        <v>171</v>
      </c>
    </row>
    <row r="208" spans="1:12" ht="18.75">
      <c r="A208" s="37" t="s">
        <v>31</v>
      </c>
      <c r="B208" s="37"/>
      <c r="C208" s="37"/>
      <c r="D208" s="37"/>
      <c r="E208" s="19"/>
      <c r="F208" s="19"/>
      <c r="G208" s="19"/>
      <c r="H208" s="37"/>
      <c r="I208" s="19"/>
      <c r="J208" s="37"/>
      <c r="K208" s="37"/>
      <c r="L208" s="37"/>
    </row>
    <row r="209" spans="2:13" s="13" customFormat="1" ht="18.75">
      <c r="B209" s="37" t="s">
        <v>72</v>
      </c>
      <c r="C209" s="14"/>
      <c r="D209" s="14"/>
      <c r="E209" s="15"/>
      <c r="F209" s="15"/>
      <c r="G209" s="16">
        <v>8932357</v>
      </c>
      <c r="H209" s="16"/>
      <c r="I209" s="16">
        <v>7077012</v>
      </c>
      <c r="J209" s="16"/>
      <c r="K209" s="16">
        <v>2998799</v>
      </c>
      <c r="L209" s="16"/>
      <c r="M209" s="16">
        <v>2565967</v>
      </c>
    </row>
    <row r="210" spans="2:13" s="13" customFormat="1" ht="18.75">
      <c r="B210" s="37" t="s">
        <v>73</v>
      </c>
      <c r="C210" s="38"/>
      <c r="D210" s="38"/>
      <c r="E210" s="15"/>
      <c r="F210" s="15"/>
      <c r="G210" s="16"/>
      <c r="H210" s="16"/>
      <c r="I210" s="16"/>
      <c r="J210" s="16"/>
      <c r="K210" s="16"/>
      <c r="L210" s="16"/>
      <c r="M210" s="16"/>
    </row>
    <row r="211" spans="3:13" s="13" customFormat="1" ht="18.75">
      <c r="C211" s="37" t="s">
        <v>32</v>
      </c>
      <c r="D211" s="14"/>
      <c r="E211" s="15"/>
      <c r="F211" s="15"/>
      <c r="G211" s="110">
        <v>99456</v>
      </c>
      <c r="H211" s="16"/>
      <c r="I211" s="110">
        <v>81342</v>
      </c>
      <c r="J211" s="16"/>
      <c r="K211" s="142" t="s">
        <v>85</v>
      </c>
      <c r="L211" s="16"/>
      <c r="M211" s="110">
        <v>15235</v>
      </c>
    </row>
    <row r="212" spans="3:13" s="13" customFormat="1" ht="18.75">
      <c r="C212" s="37" t="s">
        <v>74</v>
      </c>
      <c r="D212" s="14"/>
      <c r="E212" s="15"/>
      <c r="F212" s="15"/>
      <c r="G212" s="111">
        <v>6866</v>
      </c>
      <c r="H212" s="16"/>
      <c r="I212" s="111">
        <v>11648</v>
      </c>
      <c r="J212" s="16"/>
      <c r="K212" s="111">
        <v>7084</v>
      </c>
      <c r="L212" s="16"/>
      <c r="M212" s="111">
        <v>136</v>
      </c>
    </row>
    <row r="213" spans="3:13" s="13" customFormat="1" ht="18.75">
      <c r="C213" s="37" t="s">
        <v>214</v>
      </c>
      <c r="D213" s="14"/>
      <c r="E213" s="15"/>
      <c r="F213" s="15"/>
      <c r="G213" s="111">
        <v>13942</v>
      </c>
      <c r="H213" s="16"/>
      <c r="I213" s="143">
        <v>13760</v>
      </c>
      <c r="J213" s="16"/>
      <c r="K213" s="111">
        <v>39825</v>
      </c>
      <c r="L213" s="16"/>
      <c r="M213" s="111">
        <v>48680</v>
      </c>
    </row>
    <row r="214" spans="3:13" s="13" customFormat="1" ht="18.75">
      <c r="C214" s="37" t="s">
        <v>75</v>
      </c>
      <c r="D214" s="14"/>
      <c r="E214" s="15"/>
      <c r="F214" s="15"/>
      <c r="G214" s="112">
        <v>47018</v>
      </c>
      <c r="I214" s="112">
        <v>66830</v>
      </c>
      <c r="K214" s="112">
        <v>176188</v>
      </c>
      <c r="M214" s="112">
        <v>66814</v>
      </c>
    </row>
    <row r="215" spans="2:13" s="13" customFormat="1" ht="18.75">
      <c r="B215" s="37" t="s">
        <v>76</v>
      </c>
      <c r="C215" s="37"/>
      <c r="D215" s="14"/>
      <c r="E215" s="15"/>
      <c r="F215" s="15"/>
      <c r="G215" s="16">
        <f>SUM(G211:G214)</f>
        <v>167282</v>
      </c>
      <c r="H215" s="16"/>
      <c r="I215" s="16">
        <f>SUM(I211:I214)</f>
        <v>173580</v>
      </c>
      <c r="J215" s="16"/>
      <c r="K215" s="16">
        <f>SUM(K211:K214)</f>
        <v>223097</v>
      </c>
      <c r="L215" s="16"/>
      <c r="M215" s="16">
        <f>SUM(M211:M214)</f>
        <v>130865</v>
      </c>
    </row>
    <row r="216" spans="2:13" s="13" customFormat="1" ht="18.75">
      <c r="B216" s="37" t="s">
        <v>37</v>
      </c>
      <c r="C216" s="37"/>
      <c r="D216" s="14"/>
      <c r="E216" s="15"/>
      <c r="F216" s="15"/>
      <c r="G216" s="113">
        <v>6707</v>
      </c>
      <c r="H216" s="16"/>
      <c r="I216" s="113">
        <v>28441</v>
      </c>
      <c r="J216" s="16"/>
      <c r="K216" s="138" t="s">
        <v>85</v>
      </c>
      <c r="L216" s="16"/>
      <c r="M216" s="138" t="s">
        <v>85</v>
      </c>
    </row>
    <row r="217" spans="1:13" ht="18.75">
      <c r="A217" s="37" t="s">
        <v>16</v>
      </c>
      <c r="B217" s="37"/>
      <c r="C217" s="37"/>
      <c r="D217" s="37"/>
      <c r="E217" s="19"/>
      <c r="F217" s="19"/>
      <c r="G217" s="114">
        <f>SUM(G209:G216)-G215</f>
        <v>9106346</v>
      </c>
      <c r="H217" s="37"/>
      <c r="I217" s="114">
        <f>SUM(I209:I216)-I215</f>
        <v>7279033</v>
      </c>
      <c r="J217" s="37"/>
      <c r="K217" s="114">
        <f>SUM(K209:K216)-K215</f>
        <v>3221896</v>
      </c>
      <c r="L217" s="37"/>
      <c r="M217" s="114">
        <f>SUM(M209:M216)-M215</f>
        <v>2696832</v>
      </c>
    </row>
    <row r="218" spans="1:13" ht="18.75">
      <c r="A218" s="37" t="s">
        <v>33</v>
      </c>
      <c r="B218" s="37"/>
      <c r="C218" s="37"/>
      <c r="D218" s="37"/>
      <c r="E218" s="19"/>
      <c r="F218" s="19"/>
      <c r="G218" s="19"/>
      <c r="H218" s="37"/>
      <c r="I218" s="19"/>
      <c r="J218" s="37"/>
      <c r="K218" s="37"/>
      <c r="L218" s="37"/>
      <c r="M218" s="37"/>
    </row>
    <row r="219" spans="2:13" s="13" customFormat="1" ht="18.75">
      <c r="B219" s="37" t="s">
        <v>77</v>
      </c>
      <c r="C219" s="14"/>
      <c r="D219" s="14"/>
      <c r="E219" s="15"/>
      <c r="F219" s="15"/>
      <c r="G219" s="16">
        <v>5010203</v>
      </c>
      <c r="H219" s="16"/>
      <c r="I219" s="16">
        <v>3966213</v>
      </c>
      <c r="J219" s="16"/>
      <c r="K219" s="16">
        <v>1647087</v>
      </c>
      <c r="L219" s="16"/>
      <c r="M219" s="16">
        <v>1428517</v>
      </c>
    </row>
    <row r="220" spans="2:13" s="13" customFormat="1" ht="18.75">
      <c r="B220" s="37" t="s">
        <v>30</v>
      </c>
      <c r="C220" s="14"/>
      <c r="D220" s="14"/>
      <c r="E220" s="15"/>
      <c r="F220" s="15"/>
      <c r="G220" s="16">
        <v>1992946</v>
      </c>
      <c r="H220" s="16"/>
      <c r="I220" s="16">
        <v>1580991</v>
      </c>
      <c r="J220" s="16"/>
      <c r="K220" s="16">
        <v>798722</v>
      </c>
      <c r="L220" s="16"/>
      <c r="M220" s="16">
        <v>547415</v>
      </c>
    </row>
    <row r="221" spans="2:13" s="13" customFormat="1" ht="18.75">
      <c r="B221" s="37" t="s">
        <v>215</v>
      </c>
      <c r="C221" s="14"/>
      <c r="D221" s="14"/>
      <c r="E221" s="15"/>
      <c r="F221" s="15"/>
      <c r="G221" s="16">
        <v>891070</v>
      </c>
      <c r="H221" s="16"/>
      <c r="I221" s="16">
        <v>657147</v>
      </c>
      <c r="J221" s="16"/>
      <c r="K221" s="16">
        <v>265325</v>
      </c>
      <c r="L221" s="16"/>
      <c r="M221" s="16">
        <v>214093</v>
      </c>
    </row>
    <row r="222" spans="1:13" ht="18.75">
      <c r="A222" s="37" t="s">
        <v>28</v>
      </c>
      <c r="B222" s="37"/>
      <c r="C222" s="37"/>
      <c r="D222" s="37"/>
      <c r="E222" s="19"/>
      <c r="F222" s="19"/>
      <c r="G222" s="115">
        <f>SUM(G219:G221)</f>
        <v>7894219</v>
      </c>
      <c r="H222" s="37"/>
      <c r="I222" s="115">
        <f>SUM(I219:I221)</f>
        <v>6204351</v>
      </c>
      <c r="J222" s="37"/>
      <c r="K222" s="115">
        <f>SUM(K219:K221)</f>
        <v>2711134</v>
      </c>
      <c r="L222" s="37"/>
      <c r="M222" s="115">
        <f>SUM(M219:M221)</f>
        <v>2190025</v>
      </c>
    </row>
    <row r="223" spans="1:13" ht="18.75">
      <c r="A223" s="39" t="s">
        <v>84</v>
      </c>
      <c r="B223" s="37"/>
      <c r="C223" s="37"/>
      <c r="D223" s="37"/>
      <c r="E223" s="19"/>
      <c r="F223" s="19"/>
      <c r="G223" s="22">
        <f>G217-G222</f>
        <v>1212127</v>
      </c>
      <c r="H223" s="37"/>
      <c r="I223" s="22">
        <f>I217-I222</f>
        <v>1074682</v>
      </c>
      <c r="J223" s="37"/>
      <c r="K223" s="22">
        <f>K217-K222</f>
        <v>510762</v>
      </c>
      <c r="L223" s="37"/>
      <c r="M223" s="22">
        <f>M217-M222</f>
        <v>506807</v>
      </c>
    </row>
    <row r="224" spans="1:13" ht="18.75">
      <c r="A224" s="39" t="s">
        <v>17</v>
      </c>
      <c r="B224" s="37"/>
      <c r="C224" s="37"/>
      <c r="D224" s="37"/>
      <c r="E224" s="19"/>
      <c r="F224" s="19"/>
      <c r="G224" s="37">
        <v>-370541</v>
      </c>
      <c r="H224" s="37"/>
      <c r="I224" s="37">
        <v>-210810</v>
      </c>
      <c r="J224" s="37"/>
      <c r="K224" s="37">
        <v>-220092</v>
      </c>
      <c r="L224" s="37"/>
      <c r="M224" s="37">
        <v>-90590</v>
      </c>
    </row>
    <row r="225" spans="1:13" ht="18.75">
      <c r="A225" s="39" t="s">
        <v>21</v>
      </c>
      <c r="B225" s="37"/>
      <c r="C225" s="37"/>
      <c r="D225" s="37"/>
      <c r="E225" s="19"/>
      <c r="F225" s="19"/>
      <c r="G225" s="37">
        <v>-267219</v>
      </c>
      <c r="H225" s="37"/>
      <c r="I225" s="37">
        <v>-189047</v>
      </c>
      <c r="J225" s="37"/>
      <c r="K225" s="37">
        <v>-110141</v>
      </c>
      <c r="L225" s="37"/>
      <c r="M225" s="37">
        <v>-96510</v>
      </c>
    </row>
    <row r="226" spans="1:13" ht="18.75">
      <c r="A226" s="37" t="s">
        <v>54</v>
      </c>
      <c r="B226" s="37"/>
      <c r="C226" s="37"/>
      <c r="D226" s="39"/>
      <c r="E226" s="19"/>
      <c r="F226" s="19"/>
      <c r="G226" s="116">
        <f>SUM(G223:G225)</f>
        <v>574367</v>
      </c>
      <c r="H226" s="22"/>
      <c r="I226" s="116">
        <f>SUM(I223:I225)</f>
        <v>674825</v>
      </c>
      <c r="J226" s="22"/>
      <c r="K226" s="116">
        <f>SUM(K223:K225)</f>
        <v>180529</v>
      </c>
      <c r="L226" s="22"/>
      <c r="M226" s="116">
        <f>SUM(M223:M225)</f>
        <v>319707</v>
      </c>
    </row>
    <row r="227" spans="1:13" ht="18.75">
      <c r="A227" s="39" t="s">
        <v>88</v>
      </c>
      <c r="B227" s="37"/>
      <c r="C227" s="37"/>
      <c r="D227" s="39"/>
      <c r="E227" s="19"/>
      <c r="F227" s="19"/>
      <c r="G227" s="117">
        <v>-28042</v>
      </c>
      <c r="H227" s="22"/>
      <c r="I227" s="117">
        <v>-40847</v>
      </c>
      <c r="J227" s="22"/>
      <c r="K227" s="138" t="s">
        <v>85</v>
      </c>
      <c r="L227" s="16"/>
      <c r="M227" s="138" t="s">
        <v>85</v>
      </c>
    </row>
    <row r="228" spans="1:13" ht="19.5" thickBot="1">
      <c r="A228" s="39" t="s">
        <v>158</v>
      </c>
      <c r="B228" s="37"/>
      <c r="C228" s="37"/>
      <c r="D228" s="39"/>
      <c r="E228" s="19"/>
      <c r="F228" s="19"/>
      <c r="G228" s="118">
        <f>SUM(G226:G227)</f>
        <v>546325</v>
      </c>
      <c r="H228" s="22"/>
      <c r="I228" s="118">
        <f>SUM(I226:I227)</f>
        <v>633978</v>
      </c>
      <c r="J228" s="22"/>
      <c r="K228" s="118">
        <f>SUM(K226:K227)</f>
        <v>180529</v>
      </c>
      <c r="L228" s="22"/>
      <c r="M228" s="118">
        <f>SUM(M226:M227)</f>
        <v>319707</v>
      </c>
    </row>
    <row r="229" spans="1:13" ht="19.5" thickTop="1">
      <c r="A229" s="39"/>
      <c r="B229" s="37"/>
      <c r="C229" s="37"/>
      <c r="D229" s="39"/>
      <c r="E229" s="19"/>
      <c r="F229" s="19"/>
      <c r="G229" s="22"/>
      <c r="H229" s="22"/>
      <c r="I229" s="22"/>
      <c r="J229" s="22"/>
      <c r="K229" s="22"/>
      <c r="L229" s="22"/>
      <c r="M229" s="22"/>
    </row>
    <row r="230" spans="1:9" ht="18.75">
      <c r="A230" s="37" t="s">
        <v>159</v>
      </c>
      <c r="B230" s="37"/>
      <c r="C230" s="37"/>
      <c r="D230" s="37"/>
      <c r="E230" s="19"/>
      <c r="F230" s="19"/>
      <c r="G230" s="2"/>
      <c r="I230" s="2"/>
    </row>
    <row r="231" spans="1:13" ht="19.5" thickBot="1">
      <c r="A231" s="37"/>
      <c r="B231" s="37" t="s">
        <v>50</v>
      </c>
      <c r="C231" s="37"/>
      <c r="D231" s="37"/>
      <c r="E231" s="41"/>
      <c r="F231" s="19"/>
      <c r="G231" s="42">
        <f>(G228*1000)/G233</f>
        <v>0.46253541533751674</v>
      </c>
      <c r="H231" s="22"/>
      <c r="I231" s="42">
        <f>(I228*1000)/I233</f>
        <v>0.5386392955319375</v>
      </c>
      <c r="J231" s="22"/>
      <c r="K231" s="42">
        <f>(K228*1000)/K233</f>
        <v>0.1528413599880411</v>
      </c>
      <c r="L231" s="22"/>
      <c r="M231" s="42">
        <f>(M228*1000)/M233</f>
        <v>0.27162891024077984</v>
      </c>
    </row>
    <row r="232" spans="1:13" s="12" customFormat="1" ht="19.5" thickTop="1">
      <c r="A232" s="22"/>
      <c r="B232" s="22"/>
      <c r="C232" s="22"/>
      <c r="D232" s="22"/>
      <c r="E232" s="25"/>
      <c r="F232" s="43"/>
      <c r="G232" s="44"/>
      <c r="H232" s="22"/>
      <c r="I232" s="44"/>
      <c r="J232" s="22"/>
      <c r="K232" s="44"/>
      <c r="L232" s="22"/>
      <c r="M232" s="44"/>
    </row>
    <row r="233" spans="2:13" ht="19.5" thickBot="1">
      <c r="B233" s="37" t="s">
        <v>53</v>
      </c>
      <c r="C233" s="37"/>
      <c r="D233" s="37"/>
      <c r="E233" s="41"/>
      <c r="F233" s="19"/>
      <c r="G233" s="28">
        <v>1181152798</v>
      </c>
      <c r="H233" s="16"/>
      <c r="I233" s="28">
        <v>1176999163</v>
      </c>
      <c r="J233" s="16"/>
      <c r="K233" s="28">
        <v>1181152798</v>
      </c>
      <c r="L233" s="16"/>
      <c r="M233" s="28">
        <v>1176999163</v>
      </c>
    </row>
    <row r="234" spans="7:13" ht="19.5" thickTop="1">
      <c r="G234" s="22"/>
      <c r="I234" s="22"/>
      <c r="J234" s="12"/>
      <c r="K234" s="23"/>
      <c r="M234" s="23"/>
    </row>
    <row r="235" spans="1:13" s="8" customFormat="1" ht="18.75">
      <c r="A235" s="8" t="s">
        <v>55</v>
      </c>
      <c r="G235" s="24"/>
      <c r="I235" s="24"/>
      <c r="K235" s="24"/>
      <c r="M235" s="24"/>
    </row>
    <row r="236" spans="7:13" s="8" customFormat="1" ht="18.75">
      <c r="G236" s="24"/>
      <c r="I236" s="24"/>
      <c r="K236" s="24"/>
      <c r="M236" s="24"/>
    </row>
    <row r="237" spans="7:13" s="8" customFormat="1" ht="18.75">
      <c r="G237" s="24"/>
      <c r="I237" s="24"/>
      <c r="K237" s="24"/>
      <c r="M237" s="24"/>
    </row>
    <row r="238" spans="7:13" s="8" customFormat="1" ht="18.75">
      <c r="G238" s="24"/>
      <c r="I238" s="24"/>
      <c r="K238" s="24"/>
      <c r="M238" s="24"/>
    </row>
    <row r="239" spans="7:13" s="8" customFormat="1" ht="18.75">
      <c r="G239" s="24"/>
      <c r="I239" s="24"/>
      <c r="K239" s="24"/>
      <c r="M239" s="24"/>
    </row>
    <row r="240" spans="7:13" s="8" customFormat="1" ht="18.75">
      <c r="G240" s="24"/>
      <c r="I240" s="24"/>
      <c r="K240" s="24"/>
      <c r="M240" s="24"/>
    </row>
    <row r="241" spans="7:13" s="8" customFormat="1" ht="18.75">
      <c r="G241" s="24"/>
      <c r="I241" s="24"/>
      <c r="K241" s="24"/>
      <c r="M241" s="24"/>
    </row>
    <row r="242" spans="7:13" s="8" customFormat="1" ht="18.75">
      <c r="G242" s="24"/>
      <c r="I242" s="24"/>
      <c r="K242" s="24"/>
      <c r="M242" s="24"/>
    </row>
    <row r="243" spans="7:13" s="8" customFormat="1" ht="18.75">
      <c r="G243" s="24"/>
      <c r="I243" s="24"/>
      <c r="K243" s="24"/>
      <c r="M243" s="24"/>
    </row>
    <row r="244" spans="7:13" s="8" customFormat="1" ht="18.75">
      <c r="G244" s="24"/>
      <c r="I244" s="24"/>
      <c r="K244" s="24"/>
      <c r="M244" s="24"/>
    </row>
    <row r="245" spans="7:13" s="8" customFormat="1" ht="18.75">
      <c r="G245" s="24"/>
      <c r="I245" s="24"/>
      <c r="K245" s="24"/>
      <c r="M245" s="24"/>
    </row>
    <row r="246" spans="7:13" s="8" customFormat="1" ht="18.75">
      <c r="G246" s="24"/>
      <c r="I246" s="24"/>
      <c r="K246" s="24"/>
      <c r="M246" s="24"/>
    </row>
    <row r="247" spans="7:13" s="8" customFormat="1" ht="18.75">
      <c r="G247" s="24"/>
      <c r="I247" s="24"/>
      <c r="K247" s="24"/>
      <c r="M247" s="24"/>
    </row>
    <row r="248" spans="1:13" s="8" customFormat="1" ht="18.75">
      <c r="A248" s="145" t="s">
        <v>180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</row>
    <row r="249" spans="1:13" ht="18.75">
      <c r="A249" s="74"/>
      <c r="B249" s="74"/>
      <c r="C249" s="74"/>
      <c r="D249" s="74"/>
      <c r="E249" s="75"/>
      <c r="F249" s="75"/>
      <c r="G249" s="76"/>
      <c r="H249" s="74"/>
      <c r="I249" s="76"/>
      <c r="J249" s="74"/>
      <c r="K249" s="32"/>
      <c r="M249" s="32" t="s">
        <v>156</v>
      </c>
    </row>
    <row r="250" spans="1:13" ht="18.75">
      <c r="A250" s="146" t="s">
        <v>58</v>
      </c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</row>
    <row r="251" spans="1:13" ht="18.75">
      <c r="A251" s="146" t="s">
        <v>38</v>
      </c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</row>
    <row r="252" spans="1:13" ht="18.75">
      <c r="A252" s="146" t="s">
        <v>192</v>
      </c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</row>
    <row r="253" spans="3:13" ht="18.75">
      <c r="C253" s="33"/>
      <c r="D253" s="33"/>
      <c r="E253" s="33"/>
      <c r="F253" s="34"/>
      <c r="G253" s="35"/>
      <c r="H253" s="33"/>
      <c r="I253" s="35"/>
      <c r="J253" s="33"/>
      <c r="K253" s="32"/>
      <c r="M253" s="32" t="s">
        <v>151</v>
      </c>
    </row>
    <row r="254" spans="7:13" s="5" customFormat="1" ht="18.75">
      <c r="G254" s="6"/>
      <c r="H254" s="6" t="s">
        <v>46</v>
      </c>
      <c r="I254" s="7"/>
      <c r="J254" s="8"/>
      <c r="K254" s="6"/>
      <c r="L254" s="6" t="s">
        <v>176</v>
      </c>
      <c r="M254" s="7"/>
    </row>
    <row r="255" spans="5:13" s="8" customFormat="1" ht="18.75">
      <c r="E255" s="9"/>
      <c r="G255" s="78" t="s">
        <v>165</v>
      </c>
      <c r="H255" s="10"/>
      <c r="I255" s="36" t="str">
        <f>"2549"</f>
        <v>2549</v>
      </c>
      <c r="K255" s="78" t="s">
        <v>165</v>
      </c>
      <c r="L255" s="10"/>
      <c r="M255" s="36" t="str">
        <f>"2549"</f>
        <v>2549</v>
      </c>
    </row>
    <row r="256" spans="5:13" s="8" customFormat="1" ht="18.75">
      <c r="E256" s="9"/>
      <c r="G256" s="128"/>
      <c r="H256" s="10"/>
      <c r="I256" s="77"/>
      <c r="K256" s="128"/>
      <c r="L256" s="10"/>
      <c r="M256" s="71" t="s">
        <v>171</v>
      </c>
    </row>
    <row r="257" spans="1:13" ht="18.75">
      <c r="A257" s="45" t="s">
        <v>18</v>
      </c>
      <c r="B257" s="37"/>
      <c r="C257" s="37"/>
      <c r="D257" s="37"/>
      <c r="E257" s="43"/>
      <c r="F257" s="43"/>
      <c r="G257" s="46"/>
      <c r="H257" s="37"/>
      <c r="I257" s="46"/>
      <c r="J257" s="37"/>
      <c r="K257" s="46"/>
      <c r="L257" s="47"/>
      <c r="M257" s="46"/>
    </row>
    <row r="258" spans="2:13" ht="18.75">
      <c r="B258" s="37" t="s">
        <v>50</v>
      </c>
      <c r="C258" s="37"/>
      <c r="D258" s="37"/>
      <c r="E258" s="19"/>
      <c r="F258" s="19"/>
      <c r="G258" s="37">
        <f>G228</f>
        <v>546325</v>
      </c>
      <c r="H258" s="37"/>
      <c r="I258" s="37">
        <f>I228</f>
        <v>633978</v>
      </c>
      <c r="J258" s="37"/>
      <c r="K258" s="37">
        <f>K228</f>
        <v>180529</v>
      </c>
      <c r="L258" s="37"/>
      <c r="M258" s="37">
        <f>M228</f>
        <v>319707</v>
      </c>
    </row>
    <row r="259" spans="2:13" ht="18.75">
      <c r="B259" s="37" t="s">
        <v>129</v>
      </c>
      <c r="C259" s="37"/>
      <c r="D259" s="37"/>
      <c r="E259" s="19"/>
      <c r="F259" s="19"/>
      <c r="G259" s="19"/>
      <c r="H259" s="37"/>
      <c r="I259" s="19"/>
      <c r="J259" s="37"/>
      <c r="K259" s="119"/>
      <c r="L259" s="37"/>
      <c r="M259" s="119"/>
    </row>
    <row r="260" spans="3:13" ht="18.75">
      <c r="C260" s="37" t="s">
        <v>41</v>
      </c>
      <c r="D260" s="37"/>
      <c r="E260" s="19"/>
      <c r="F260" s="19"/>
      <c r="G260" s="25"/>
      <c r="H260" s="37"/>
      <c r="I260" s="25"/>
      <c r="J260" s="37"/>
      <c r="K260" s="119"/>
      <c r="L260" s="37"/>
      <c r="M260" s="119"/>
    </row>
    <row r="261" spans="3:13" s="13" customFormat="1" ht="18.75">
      <c r="C261" s="48" t="s">
        <v>215</v>
      </c>
      <c r="D261" s="48"/>
      <c r="E261" s="39"/>
      <c r="F261" s="39"/>
      <c r="G261" s="120">
        <v>891069</v>
      </c>
      <c r="H261" s="120"/>
      <c r="I261" s="120">
        <v>657147</v>
      </c>
      <c r="J261" s="120"/>
      <c r="K261" s="120">
        <v>265325</v>
      </c>
      <c r="L261" s="120"/>
      <c r="M261" s="120">
        <v>214093</v>
      </c>
    </row>
    <row r="262" spans="3:13" s="13" customFormat="1" ht="18.75">
      <c r="C262" s="48" t="s">
        <v>43</v>
      </c>
      <c r="D262" s="48"/>
      <c r="E262" s="39"/>
      <c r="F262" s="39"/>
      <c r="G262" s="120">
        <v>13328</v>
      </c>
      <c r="H262" s="120"/>
      <c r="I262" s="120">
        <v>6136</v>
      </c>
      <c r="J262" s="120"/>
      <c r="K262" s="120">
        <v>3270</v>
      </c>
      <c r="L262" s="120"/>
      <c r="M262" s="121" t="s">
        <v>85</v>
      </c>
    </row>
    <row r="263" spans="3:13" s="13" customFormat="1" ht="18.75">
      <c r="C263" s="48" t="s">
        <v>79</v>
      </c>
      <c r="D263" s="48"/>
      <c r="E263" s="39"/>
      <c r="F263" s="39"/>
      <c r="G263" s="120">
        <v>-16303</v>
      </c>
      <c r="H263" s="120"/>
      <c r="I263" s="120">
        <v>-90565</v>
      </c>
      <c r="J263" s="120"/>
      <c r="K263" s="120">
        <v>-16303</v>
      </c>
      <c r="L263" s="120"/>
      <c r="M263" s="120">
        <v>-12415</v>
      </c>
    </row>
    <row r="264" spans="3:13" s="13" customFormat="1" ht="18.75">
      <c r="C264" s="48" t="s">
        <v>181</v>
      </c>
      <c r="D264" s="48"/>
      <c r="E264" s="39"/>
      <c r="F264" s="39"/>
      <c r="G264" s="120">
        <v>-6707</v>
      </c>
      <c r="H264" s="120"/>
      <c r="I264" s="120">
        <v>-28441</v>
      </c>
      <c r="J264" s="120"/>
      <c r="K264" s="121" t="s">
        <v>85</v>
      </c>
      <c r="L264" s="120"/>
      <c r="M264" s="121" t="s">
        <v>85</v>
      </c>
    </row>
    <row r="265" spans="3:13" s="13" customFormat="1" ht="18.75">
      <c r="C265" s="48" t="s">
        <v>88</v>
      </c>
      <c r="D265" s="48"/>
      <c r="E265" s="39"/>
      <c r="F265" s="39"/>
      <c r="G265" s="120">
        <v>28042</v>
      </c>
      <c r="H265" s="120"/>
      <c r="I265" s="120">
        <v>40847</v>
      </c>
      <c r="J265" s="120"/>
      <c r="K265" s="121" t="s">
        <v>85</v>
      </c>
      <c r="L265" s="120"/>
      <c r="M265" s="121" t="s">
        <v>85</v>
      </c>
    </row>
    <row r="266" spans="3:13" s="13" customFormat="1" ht="18.75">
      <c r="C266" s="48" t="s">
        <v>78</v>
      </c>
      <c r="D266" s="48"/>
      <c r="E266" s="39"/>
      <c r="F266" s="39"/>
      <c r="G266" s="122">
        <v>73726</v>
      </c>
      <c r="H266" s="120"/>
      <c r="I266" s="122">
        <v>48726</v>
      </c>
      <c r="J266" s="120"/>
      <c r="K266" s="121" t="s">
        <v>85</v>
      </c>
      <c r="L266" s="120"/>
      <c r="M266" s="121" t="s">
        <v>85</v>
      </c>
    </row>
    <row r="267" spans="3:13" s="13" customFormat="1" ht="18.75">
      <c r="C267" s="48" t="s">
        <v>112</v>
      </c>
      <c r="D267" s="48"/>
      <c r="E267" s="39"/>
      <c r="F267" s="39"/>
      <c r="G267" s="122">
        <v>3500</v>
      </c>
      <c r="H267" s="120"/>
      <c r="I267" s="122">
        <v>11049</v>
      </c>
      <c r="J267" s="120"/>
      <c r="K267" s="122">
        <v>2030</v>
      </c>
      <c r="L267" s="120"/>
      <c r="M267" s="122">
        <v>2236</v>
      </c>
    </row>
    <row r="268" spans="3:13" s="13" customFormat="1" ht="18.75">
      <c r="C268" s="48" t="s">
        <v>219</v>
      </c>
      <c r="D268" s="48"/>
      <c r="E268" s="39"/>
      <c r="F268" s="39"/>
      <c r="G268" s="122">
        <v>55145</v>
      </c>
      <c r="H268" s="120"/>
      <c r="I268" s="121" t="s">
        <v>85</v>
      </c>
      <c r="J268" s="120"/>
      <c r="K268" s="122">
        <v>55145</v>
      </c>
      <c r="L268" s="120"/>
      <c r="M268" s="121" t="s">
        <v>85</v>
      </c>
    </row>
    <row r="269" spans="3:13" s="13" customFormat="1" ht="18.75">
      <c r="C269" s="48" t="s">
        <v>220</v>
      </c>
      <c r="D269" s="48"/>
      <c r="E269" s="39"/>
      <c r="F269" s="39"/>
      <c r="G269" s="122">
        <v>12641</v>
      </c>
      <c r="H269" s="120"/>
      <c r="I269" s="121" t="s">
        <v>85</v>
      </c>
      <c r="J269" s="120"/>
      <c r="K269" s="122">
        <v>12641</v>
      </c>
      <c r="L269" s="120"/>
      <c r="M269" s="121" t="s">
        <v>85</v>
      </c>
    </row>
    <row r="270" spans="3:13" s="13" customFormat="1" ht="18.75">
      <c r="C270" s="48" t="s">
        <v>182</v>
      </c>
      <c r="D270" s="48"/>
      <c r="E270" s="39"/>
      <c r="F270" s="39"/>
      <c r="G270" s="120">
        <v>-18366</v>
      </c>
      <c r="H270" s="120"/>
      <c r="I270" s="120">
        <v>3863</v>
      </c>
      <c r="J270" s="120"/>
      <c r="K270" s="122">
        <v>-1177</v>
      </c>
      <c r="L270" s="120"/>
      <c r="M270" s="122">
        <v>-994</v>
      </c>
    </row>
    <row r="271" spans="3:13" s="13" customFormat="1" ht="18.75">
      <c r="C271" s="48" t="s">
        <v>221</v>
      </c>
      <c r="D271" s="48"/>
      <c r="E271" s="39"/>
      <c r="F271" s="39"/>
      <c r="G271" s="120">
        <v>-4450</v>
      </c>
      <c r="H271" s="120"/>
      <c r="I271" s="121" t="s">
        <v>85</v>
      </c>
      <c r="J271" s="120"/>
      <c r="K271" s="121" t="s">
        <v>85</v>
      </c>
      <c r="L271" s="120"/>
      <c r="M271" s="121" t="s">
        <v>85</v>
      </c>
    </row>
    <row r="272" spans="3:13" s="13" customFormat="1" ht="18.75">
      <c r="C272" s="48" t="s">
        <v>144</v>
      </c>
      <c r="D272" s="48"/>
      <c r="E272" s="39"/>
      <c r="F272" s="39"/>
      <c r="G272" s="123" t="s">
        <v>85</v>
      </c>
      <c r="H272" s="120"/>
      <c r="I272" s="123">
        <v>865</v>
      </c>
      <c r="J272" s="120"/>
      <c r="K272" s="123" t="s">
        <v>85</v>
      </c>
      <c r="L272" s="120"/>
      <c r="M272" s="123" t="s">
        <v>85</v>
      </c>
    </row>
    <row r="273" spans="2:13" ht="18.75">
      <c r="B273" s="37" t="s">
        <v>39</v>
      </c>
      <c r="C273" s="37"/>
      <c r="D273" s="37"/>
      <c r="E273" s="19"/>
      <c r="F273" s="19"/>
      <c r="G273" s="25"/>
      <c r="H273" s="37"/>
      <c r="I273" s="25"/>
      <c r="J273" s="37"/>
      <c r="K273" s="37"/>
      <c r="L273" s="37"/>
      <c r="M273" s="37"/>
    </row>
    <row r="274" spans="3:13" ht="18.75">
      <c r="C274" s="37" t="s">
        <v>42</v>
      </c>
      <c r="D274" s="37"/>
      <c r="E274" s="19"/>
      <c r="F274" s="19"/>
      <c r="G274" s="40">
        <f>SUM(G258:G273)</f>
        <v>1577950</v>
      </c>
      <c r="H274" s="37"/>
      <c r="I274" s="40">
        <f>SUM(I258:I273)</f>
        <v>1283605</v>
      </c>
      <c r="J274" s="37"/>
      <c r="K274" s="40">
        <f>SUM(K258:K272)</f>
        <v>501460</v>
      </c>
      <c r="L274" s="37"/>
      <c r="M274" s="40">
        <f>SUM(M258:M272)</f>
        <v>522627</v>
      </c>
    </row>
    <row r="275" spans="2:13" ht="18.75">
      <c r="B275" s="37" t="s">
        <v>113</v>
      </c>
      <c r="D275" s="37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3:13" s="13" customFormat="1" ht="18.75">
      <c r="C276" s="48" t="s">
        <v>90</v>
      </c>
      <c r="D276" s="48"/>
      <c r="E276" s="39"/>
      <c r="F276" s="39"/>
      <c r="G276" s="120">
        <v>2501</v>
      </c>
      <c r="H276" s="120"/>
      <c r="I276" s="120">
        <v>-165897</v>
      </c>
      <c r="J276" s="120"/>
      <c r="K276" s="120">
        <v>-950</v>
      </c>
      <c r="L276" s="120"/>
      <c r="M276" s="120">
        <v>-152385</v>
      </c>
    </row>
    <row r="277" spans="3:13" s="13" customFormat="1" ht="18.75">
      <c r="C277" s="48" t="s">
        <v>228</v>
      </c>
      <c r="D277" s="48"/>
      <c r="E277" s="39"/>
      <c r="F277" s="39"/>
      <c r="G277" s="120">
        <v>-10331</v>
      </c>
      <c r="H277" s="120"/>
      <c r="I277" s="120">
        <v>2869</v>
      </c>
      <c r="J277" s="120"/>
      <c r="K277" s="120">
        <v>-62484</v>
      </c>
      <c r="L277" s="120"/>
      <c r="M277" s="120">
        <v>-22899</v>
      </c>
    </row>
    <row r="278" spans="3:13" s="13" customFormat="1" ht="18.75">
      <c r="C278" s="48" t="s">
        <v>60</v>
      </c>
      <c r="D278" s="48"/>
      <c r="E278" s="39"/>
      <c r="F278" s="39"/>
      <c r="G278" s="120">
        <v>16190</v>
      </c>
      <c r="H278" s="120"/>
      <c r="I278" s="120">
        <v>37360</v>
      </c>
      <c r="J278" s="120"/>
      <c r="K278" s="120">
        <v>93</v>
      </c>
      <c r="L278" s="120"/>
      <c r="M278" s="120">
        <v>26226</v>
      </c>
    </row>
    <row r="279" spans="3:13" s="13" customFormat="1" ht="18.75">
      <c r="C279" s="48" t="s">
        <v>114</v>
      </c>
      <c r="D279" s="48"/>
      <c r="E279" s="39"/>
      <c r="F279" s="39"/>
      <c r="G279" s="120">
        <v>-10720</v>
      </c>
      <c r="H279" s="120"/>
      <c r="I279" s="120">
        <v>-96326</v>
      </c>
      <c r="J279" s="120"/>
      <c r="K279" s="120">
        <v>-5185</v>
      </c>
      <c r="L279" s="120"/>
      <c r="M279" s="120">
        <v>-26055</v>
      </c>
    </row>
    <row r="280" spans="3:13" s="13" customFormat="1" ht="18.75">
      <c r="C280" s="48" t="s">
        <v>115</v>
      </c>
      <c r="D280" s="48"/>
      <c r="E280" s="39"/>
      <c r="F280" s="39"/>
      <c r="G280" s="120">
        <v>-12337</v>
      </c>
      <c r="H280" s="120"/>
      <c r="I280" s="120">
        <v>-3062</v>
      </c>
      <c r="J280" s="120"/>
      <c r="K280" s="120">
        <v>-374</v>
      </c>
      <c r="L280" s="120"/>
      <c r="M280" s="120">
        <v>-2548</v>
      </c>
    </row>
    <row r="281" spans="2:13" s="13" customFormat="1" ht="18.75">
      <c r="B281" s="37" t="s">
        <v>116</v>
      </c>
      <c r="C281" s="48"/>
      <c r="D281" s="48"/>
      <c r="E281" s="39"/>
      <c r="F281" s="39"/>
      <c r="G281" s="120"/>
      <c r="H281" s="120"/>
      <c r="I281" s="120"/>
      <c r="J281" s="120"/>
      <c r="K281" s="120"/>
      <c r="L281" s="120"/>
      <c r="M281" s="120"/>
    </row>
    <row r="282" spans="3:13" s="13" customFormat="1" ht="18.75">
      <c r="C282" s="48" t="s">
        <v>7</v>
      </c>
      <c r="D282" s="48"/>
      <c r="E282" s="140"/>
      <c r="F282" s="39"/>
      <c r="G282" s="120">
        <v>-36271</v>
      </c>
      <c r="H282" s="120"/>
      <c r="I282" s="120">
        <v>-63709</v>
      </c>
      <c r="J282" s="120"/>
      <c r="K282" s="120">
        <v>34197</v>
      </c>
      <c r="L282" s="120"/>
      <c r="M282" s="120">
        <v>-3971</v>
      </c>
    </row>
    <row r="283" spans="3:13" s="13" customFormat="1" ht="18.75">
      <c r="C283" s="48" t="s">
        <v>103</v>
      </c>
      <c r="D283" s="48"/>
      <c r="E283" s="140"/>
      <c r="F283" s="39"/>
      <c r="G283" s="120">
        <v>16728</v>
      </c>
      <c r="H283" s="120"/>
      <c r="I283" s="120">
        <v>-12608</v>
      </c>
      <c r="J283" s="120"/>
      <c r="K283" s="120">
        <v>-7003</v>
      </c>
      <c r="L283" s="120"/>
      <c r="M283" s="120">
        <v>-2022</v>
      </c>
    </row>
    <row r="284" spans="3:13" s="13" customFormat="1" ht="18.75">
      <c r="C284" s="50" t="s">
        <v>67</v>
      </c>
      <c r="D284" s="50"/>
      <c r="E284" s="141"/>
      <c r="F284" s="39"/>
      <c r="G284" s="121">
        <v>-11268</v>
      </c>
      <c r="H284" s="120"/>
      <c r="I284" s="121">
        <v>139934</v>
      </c>
      <c r="J284" s="120"/>
      <c r="K284" s="120">
        <v>52215</v>
      </c>
      <c r="L284" s="120"/>
      <c r="M284" s="120">
        <v>-25484</v>
      </c>
    </row>
    <row r="285" spans="3:13" s="13" customFormat="1" ht="18.75">
      <c r="C285" s="48" t="s">
        <v>68</v>
      </c>
      <c r="D285" s="48"/>
      <c r="E285" s="140"/>
      <c r="F285" s="39"/>
      <c r="G285" s="121">
        <v>428113</v>
      </c>
      <c r="H285" s="120"/>
      <c r="I285" s="121">
        <v>213239</v>
      </c>
      <c r="J285" s="120"/>
      <c r="K285" s="120">
        <v>126635</v>
      </c>
      <c r="L285" s="120"/>
      <c r="M285" s="120">
        <v>201331</v>
      </c>
    </row>
    <row r="286" spans="3:13" s="13" customFormat="1" ht="18.75">
      <c r="C286" s="48" t="s">
        <v>8</v>
      </c>
      <c r="D286" s="48"/>
      <c r="E286" s="140"/>
      <c r="F286" s="39"/>
      <c r="G286" s="122">
        <v>-264553</v>
      </c>
      <c r="H286" s="122"/>
      <c r="I286" s="122">
        <v>178325</v>
      </c>
      <c r="J286" s="122"/>
      <c r="K286" s="122">
        <v>-71563</v>
      </c>
      <c r="L286" s="122"/>
      <c r="M286" s="122">
        <v>24109</v>
      </c>
    </row>
    <row r="287" spans="3:13" s="13" customFormat="1" ht="18.75">
      <c r="C287" s="48" t="s">
        <v>69</v>
      </c>
      <c r="D287" s="48"/>
      <c r="E287" s="140"/>
      <c r="F287" s="39"/>
      <c r="G287" s="122">
        <v>54000</v>
      </c>
      <c r="H287" s="122"/>
      <c r="I287" s="122">
        <v>102766</v>
      </c>
      <c r="J287" s="122"/>
      <c r="K287" s="122">
        <v>54000</v>
      </c>
      <c r="L287" s="122"/>
      <c r="M287" s="122">
        <v>46000</v>
      </c>
    </row>
    <row r="288" spans="3:13" s="13" customFormat="1" ht="18.75">
      <c r="C288" s="48" t="s">
        <v>70</v>
      </c>
      <c r="D288" s="48"/>
      <c r="E288" s="140"/>
      <c r="F288" s="39"/>
      <c r="G288" s="124">
        <v>-36223</v>
      </c>
      <c r="H288" s="122"/>
      <c r="I288" s="124">
        <v>-11643</v>
      </c>
      <c r="J288" s="122"/>
      <c r="K288" s="124">
        <v>-10204</v>
      </c>
      <c r="L288" s="122"/>
      <c r="M288" s="124">
        <v>5398</v>
      </c>
    </row>
    <row r="289" spans="1:13" ht="18.75">
      <c r="A289" s="37" t="s">
        <v>44</v>
      </c>
      <c r="B289" s="37"/>
      <c r="C289" s="37"/>
      <c r="D289" s="37"/>
      <c r="E289" s="19"/>
      <c r="F289" s="19"/>
      <c r="G289" s="115">
        <f>SUM(G274:G288)</f>
        <v>1713779</v>
      </c>
      <c r="H289" s="37"/>
      <c r="I289" s="115">
        <f>SUM(I274:I288)</f>
        <v>1604853</v>
      </c>
      <c r="J289" s="37"/>
      <c r="K289" s="115">
        <f>SUM(K274:K288)</f>
        <v>610837</v>
      </c>
      <c r="L289" s="22"/>
      <c r="M289" s="115">
        <f>SUM(M274:M288)</f>
        <v>590327</v>
      </c>
    </row>
    <row r="290" spans="1:13" ht="18.75">
      <c r="A290" s="37"/>
      <c r="B290" s="37"/>
      <c r="C290" s="37"/>
      <c r="D290" s="37"/>
      <c r="E290" s="19"/>
      <c r="F290" s="19"/>
      <c r="G290" s="19"/>
      <c r="H290" s="37"/>
      <c r="I290" s="19"/>
      <c r="J290" s="37"/>
      <c r="K290" s="37"/>
      <c r="L290" s="37"/>
      <c r="M290" s="37"/>
    </row>
    <row r="291" spans="1:13" s="8" customFormat="1" ht="18.75">
      <c r="A291" s="8" t="s">
        <v>55</v>
      </c>
      <c r="G291" s="24"/>
      <c r="I291" s="24"/>
      <c r="K291" s="24"/>
      <c r="M291" s="24"/>
    </row>
    <row r="292" spans="7:13" s="8" customFormat="1" ht="18.75">
      <c r="G292" s="24"/>
      <c r="I292" s="24"/>
      <c r="K292" s="24"/>
      <c r="M292" s="24"/>
    </row>
    <row r="293" spans="7:13" s="8" customFormat="1" ht="18.75">
      <c r="G293" s="24"/>
      <c r="I293" s="24"/>
      <c r="K293" s="24"/>
      <c r="M293" s="24"/>
    </row>
    <row r="294" spans="7:13" s="8" customFormat="1" ht="18.75">
      <c r="G294" s="24"/>
      <c r="I294" s="24"/>
      <c r="K294" s="24"/>
      <c r="M294" s="24"/>
    </row>
    <row r="295" spans="7:13" s="8" customFormat="1" ht="18.75">
      <c r="G295" s="24"/>
      <c r="I295" s="24"/>
      <c r="K295" s="24"/>
      <c r="M295" s="24"/>
    </row>
    <row r="296" spans="7:13" s="8" customFormat="1" ht="18.75">
      <c r="G296" s="24"/>
      <c r="I296" s="24"/>
      <c r="K296" s="24"/>
      <c r="M296" s="24"/>
    </row>
    <row r="297" spans="7:13" s="8" customFormat="1" ht="18.75">
      <c r="G297" s="24"/>
      <c r="I297" s="24"/>
      <c r="K297" s="24"/>
      <c r="M297" s="24"/>
    </row>
    <row r="298" spans="1:13" s="8" customFormat="1" ht="18.75">
      <c r="A298" s="145" t="s">
        <v>183</v>
      </c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</row>
    <row r="299" spans="1:13" ht="18.75">
      <c r="A299" s="74"/>
      <c r="B299" s="74"/>
      <c r="C299" s="74"/>
      <c r="D299" s="74"/>
      <c r="E299" s="75"/>
      <c r="F299" s="75"/>
      <c r="G299" s="76"/>
      <c r="H299" s="74"/>
      <c r="I299" s="76"/>
      <c r="J299" s="74"/>
      <c r="K299" s="32"/>
      <c r="M299" s="32" t="s">
        <v>156</v>
      </c>
    </row>
    <row r="300" spans="1:13" ht="18.75">
      <c r="A300" s="146" t="s">
        <v>58</v>
      </c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</row>
    <row r="301" spans="1:13" ht="18.75">
      <c r="A301" s="146" t="s">
        <v>161</v>
      </c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</row>
    <row r="302" spans="1:13" ht="18.75">
      <c r="A302" s="146" t="s">
        <v>192</v>
      </c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</row>
    <row r="303" spans="3:13" ht="18.75">
      <c r="C303" s="33"/>
      <c r="D303" s="33"/>
      <c r="E303" s="33"/>
      <c r="F303" s="34"/>
      <c r="G303" s="35"/>
      <c r="H303" s="33"/>
      <c r="I303" s="35"/>
      <c r="J303" s="33"/>
      <c r="K303" s="32"/>
      <c r="M303" s="32" t="s">
        <v>151</v>
      </c>
    </row>
    <row r="304" spans="7:13" s="5" customFormat="1" ht="18.75">
      <c r="G304" s="6"/>
      <c r="H304" s="6" t="s">
        <v>46</v>
      </c>
      <c r="I304" s="7"/>
      <c r="J304" s="8"/>
      <c r="K304" s="6"/>
      <c r="L304" s="6" t="s">
        <v>176</v>
      </c>
      <c r="M304" s="7"/>
    </row>
    <row r="305" spans="5:13" s="8" customFormat="1" ht="18.75">
      <c r="E305" s="9"/>
      <c r="G305" s="78" t="s">
        <v>165</v>
      </c>
      <c r="H305" s="10"/>
      <c r="I305" s="36" t="str">
        <f>"2549"</f>
        <v>2549</v>
      </c>
      <c r="K305" s="78" t="s">
        <v>165</v>
      </c>
      <c r="L305" s="10"/>
      <c r="M305" s="36" t="str">
        <f>"2549"</f>
        <v>2549</v>
      </c>
    </row>
    <row r="306" spans="5:13" s="8" customFormat="1" ht="18.75">
      <c r="E306" s="9"/>
      <c r="G306" s="128"/>
      <c r="H306" s="10"/>
      <c r="I306" s="77"/>
      <c r="K306" s="128"/>
      <c r="L306" s="10"/>
      <c r="M306" s="71" t="s">
        <v>171</v>
      </c>
    </row>
    <row r="307" spans="1:13" ht="18.75">
      <c r="A307" s="45" t="s">
        <v>19</v>
      </c>
      <c r="B307" s="37"/>
      <c r="C307" s="37"/>
      <c r="D307" s="37"/>
      <c r="E307" s="19"/>
      <c r="F307" s="19"/>
      <c r="G307" s="25"/>
      <c r="H307" s="37"/>
      <c r="I307" s="25"/>
      <c r="J307" s="37"/>
      <c r="K307" s="37"/>
      <c r="L307" s="37"/>
      <c r="M307" s="37"/>
    </row>
    <row r="308" spans="2:13" s="13" customFormat="1" ht="18.75">
      <c r="B308" s="48" t="s">
        <v>128</v>
      </c>
      <c r="C308" s="48"/>
      <c r="D308" s="48"/>
      <c r="E308" s="39"/>
      <c r="F308" s="39"/>
      <c r="G308" s="122">
        <v>41300</v>
      </c>
      <c r="H308" s="122"/>
      <c r="I308" s="122">
        <v>-583406</v>
      </c>
      <c r="J308" s="122"/>
      <c r="K308" s="121" t="s">
        <v>85</v>
      </c>
      <c r="L308" s="122"/>
      <c r="M308" s="122">
        <v>7440</v>
      </c>
    </row>
    <row r="309" spans="2:13" s="13" customFormat="1" ht="18.75">
      <c r="B309" s="48" t="s">
        <v>184</v>
      </c>
      <c r="C309" s="48"/>
      <c r="D309" s="48"/>
      <c r="E309" s="39"/>
      <c r="F309" s="39"/>
      <c r="G309" s="121" t="s">
        <v>85</v>
      </c>
      <c r="H309" s="122"/>
      <c r="I309" s="122">
        <v>4500</v>
      </c>
      <c r="J309" s="122"/>
      <c r="K309" s="122">
        <v>543523</v>
      </c>
      <c r="L309" s="122"/>
      <c r="M309" s="121" t="s">
        <v>85</v>
      </c>
    </row>
    <row r="310" spans="2:13" s="13" customFormat="1" ht="18.75">
      <c r="B310" s="48" t="s">
        <v>185</v>
      </c>
      <c r="C310" s="48"/>
      <c r="D310" s="48"/>
      <c r="E310" s="39"/>
      <c r="F310" s="39"/>
      <c r="G310" s="121" t="s">
        <v>85</v>
      </c>
      <c r="H310" s="122"/>
      <c r="I310" s="121">
        <v>-1277357</v>
      </c>
      <c r="J310" s="122"/>
      <c r="K310" s="122">
        <v>-100000</v>
      </c>
      <c r="L310" s="122"/>
      <c r="M310" s="122">
        <v>-1322440</v>
      </c>
    </row>
    <row r="311" spans="2:13" s="13" customFormat="1" ht="18.75">
      <c r="B311" s="48" t="s">
        <v>225</v>
      </c>
      <c r="C311" s="48"/>
      <c r="D311" s="48"/>
      <c r="E311" s="39"/>
      <c r="F311" s="39"/>
      <c r="G311" s="121">
        <v>-86964</v>
      </c>
      <c r="H311" s="122"/>
      <c r="I311" s="121">
        <v>-348061</v>
      </c>
      <c r="J311" s="122"/>
      <c r="K311" s="122">
        <v>-70106</v>
      </c>
      <c r="L311" s="122"/>
      <c r="M311" s="122">
        <v>-397881</v>
      </c>
    </row>
    <row r="312" spans="2:13" s="13" customFormat="1" ht="18.75">
      <c r="B312" s="48" t="s">
        <v>226</v>
      </c>
      <c r="C312" s="48"/>
      <c r="D312" s="48"/>
      <c r="E312" s="39"/>
      <c r="F312" s="39"/>
      <c r="G312" s="122">
        <v>12914</v>
      </c>
      <c r="H312" s="122"/>
      <c r="I312" s="122">
        <v>469882</v>
      </c>
      <c r="J312" s="122"/>
      <c r="K312" s="121">
        <v>17289</v>
      </c>
      <c r="L312" s="122"/>
      <c r="M312" s="121" t="s">
        <v>85</v>
      </c>
    </row>
    <row r="313" spans="2:13" s="13" customFormat="1" ht="18.75">
      <c r="B313" s="48" t="s">
        <v>186</v>
      </c>
      <c r="C313" s="48"/>
      <c r="D313" s="48"/>
      <c r="E313" s="39"/>
      <c r="F313" s="39"/>
      <c r="G313" s="122">
        <v>21224</v>
      </c>
      <c r="H313" s="122"/>
      <c r="I313" s="122">
        <v>21767</v>
      </c>
      <c r="J313" s="122"/>
      <c r="K313" s="122">
        <v>17538</v>
      </c>
      <c r="L313" s="122"/>
      <c r="M313" s="122">
        <v>2110</v>
      </c>
    </row>
    <row r="314" spans="2:13" s="13" customFormat="1" ht="18.75">
      <c r="B314" s="48" t="s">
        <v>117</v>
      </c>
      <c r="C314" s="48"/>
      <c r="D314" s="48"/>
      <c r="E314" s="39"/>
      <c r="F314" s="39"/>
      <c r="G314" s="122">
        <v>-1618163</v>
      </c>
      <c r="H314" s="122"/>
      <c r="I314" s="122">
        <v>-1635313</v>
      </c>
      <c r="J314" s="122"/>
      <c r="K314" s="122">
        <v>-542005</v>
      </c>
      <c r="L314" s="122"/>
      <c r="M314" s="122">
        <v>-783653</v>
      </c>
    </row>
    <row r="315" spans="2:13" s="13" customFormat="1" ht="18.75">
      <c r="B315" s="48" t="s">
        <v>187</v>
      </c>
      <c r="C315" s="48"/>
      <c r="D315" s="48"/>
      <c r="E315" s="39"/>
      <c r="F315" s="39"/>
      <c r="G315" s="121" t="s">
        <v>85</v>
      </c>
      <c r="H315" s="122"/>
      <c r="I315" s="121" t="s">
        <v>85</v>
      </c>
      <c r="J315" s="122"/>
      <c r="K315" s="122">
        <v>-115750</v>
      </c>
      <c r="L315" s="122"/>
      <c r="M315" s="122">
        <v>15392</v>
      </c>
    </row>
    <row r="316" spans="2:13" s="13" customFormat="1" ht="18.75">
      <c r="B316" s="48" t="s">
        <v>160</v>
      </c>
      <c r="C316" s="48"/>
      <c r="D316" s="48"/>
      <c r="E316" s="39"/>
      <c r="F316" s="39"/>
      <c r="G316" s="121" t="s">
        <v>85</v>
      </c>
      <c r="H316" s="122"/>
      <c r="I316" s="121">
        <v>36000</v>
      </c>
      <c r="J316" s="122"/>
      <c r="K316" s="121" t="s">
        <v>85</v>
      </c>
      <c r="L316" s="122"/>
      <c r="M316" s="121" t="s">
        <v>85</v>
      </c>
    </row>
    <row r="317" spans="2:13" s="13" customFormat="1" ht="18.75">
      <c r="B317" s="48" t="s">
        <v>118</v>
      </c>
      <c r="C317" s="48"/>
      <c r="D317" s="48"/>
      <c r="E317" s="39"/>
      <c r="F317" s="39"/>
      <c r="G317" s="122">
        <v>-19768</v>
      </c>
      <c r="H317" s="122"/>
      <c r="I317" s="122">
        <v>-36793</v>
      </c>
      <c r="J317" s="122"/>
      <c r="K317" s="121">
        <v>-11415</v>
      </c>
      <c r="L317" s="122"/>
      <c r="M317" s="121">
        <v>-34436</v>
      </c>
    </row>
    <row r="318" spans="2:13" s="13" customFormat="1" ht="18.75">
      <c r="B318" s="48" t="s">
        <v>222</v>
      </c>
      <c r="C318" s="48"/>
      <c r="D318" s="48"/>
      <c r="E318" s="39"/>
      <c r="F318" s="39"/>
      <c r="G318" s="121" t="s">
        <v>85</v>
      </c>
      <c r="H318" s="122"/>
      <c r="I318" s="123">
        <v>24684</v>
      </c>
      <c r="J318" s="122"/>
      <c r="K318" s="121" t="s">
        <v>85</v>
      </c>
      <c r="L318" s="122"/>
      <c r="M318" s="121" t="s">
        <v>85</v>
      </c>
    </row>
    <row r="319" spans="1:13" ht="18.75">
      <c r="A319" s="37" t="s">
        <v>45</v>
      </c>
      <c r="B319" s="37"/>
      <c r="C319" s="37"/>
      <c r="D319" s="37"/>
      <c r="E319" s="19"/>
      <c r="F319" s="19"/>
      <c r="G319" s="125">
        <f>SUM(G308:G318)</f>
        <v>-1649457</v>
      </c>
      <c r="H319" s="37"/>
      <c r="I319" s="125">
        <f>SUM(I308:I318)</f>
        <v>-3324097</v>
      </c>
      <c r="J319" s="37"/>
      <c r="K319" s="125">
        <f>SUM(K308:K318)</f>
        <v>-260926</v>
      </c>
      <c r="L319" s="37"/>
      <c r="M319" s="125">
        <f>SUM(M308:M318)</f>
        <v>-2513468</v>
      </c>
    </row>
    <row r="320" spans="1:13" ht="18.75">
      <c r="A320" s="45" t="s">
        <v>20</v>
      </c>
      <c r="B320" s="37"/>
      <c r="C320" s="37"/>
      <c r="D320" s="37"/>
      <c r="E320" s="19"/>
      <c r="F320" s="19"/>
      <c r="G320" s="19"/>
      <c r="H320" s="37"/>
      <c r="I320" s="19"/>
      <c r="J320" s="37"/>
      <c r="K320" s="37"/>
      <c r="L320" s="37"/>
      <c r="M320" s="37"/>
    </row>
    <row r="321" spans="2:13" s="13" customFormat="1" ht="18.75">
      <c r="B321" s="48" t="s">
        <v>188</v>
      </c>
      <c r="C321" s="48"/>
      <c r="D321" s="48"/>
      <c r="E321" s="39"/>
      <c r="F321" s="39"/>
      <c r="G321" s="122">
        <v>50049</v>
      </c>
      <c r="H321" s="122"/>
      <c r="I321" s="122">
        <v>1850583</v>
      </c>
      <c r="J321" s="122"/>
      <c r="K321" s="122">
        <v>120000</v>
      </c>
      <c r="L321" s="122"/>
      <c r="M321" s="122">
        <v>1940000</v>
      </c>
    </row>
    <row r="322" spans="2:13" s="13" customFormat="1" ht="18.75">
      <c r="B322" s="48" t="s">
        <v>223</v>
      </c>
      <c r="C322" s="48"/>
      <c r="D322" s="48"/>
      <c r="E322" s="39"/>
      <c r="F322" s="39"/>
      <c r="G322" s="122">
        <v>905485</v>
      </c>
      <c r="H322" s="122"/>
      <c r="I322" s="122">
        <v>991912</v>
      </c>
      <c r="J322" s="122"/>
      <c r="K322" s="122">
        <v>390000</v>
      </c>
      <c r="L322" s="122"/>
      <c r="M322" s="122">
        <v>516800</v>
      </c>
    </row>
    <row r="323" spans="2:13" s="13" customFormat="1" ht="18.75">
      <c r="B323" s="48" t="s">
        <v>224</v>
      </c>
      <c r="C323" s="48"/>
      <c r="D323" s="48"/>
      <c r="E323" s="39"/>
      <c r="F323" s="39"/>
      <c r="G323" s="122">
        <v>-340715</v>
      </c>
      <c r="H323" s="122"/>
      <c r="I323" s="122">
        <v>-487459</v>
      </c>
      <c r="J323" s="122"/>
      <c r="K323" s="122">
        <v>-78396</v>
      </c>
      <c r="L323" s="122"/>
      <c r="M323" s="122">
        <v>-208110</v>
      </c>
    </row>
    <row r="324" spans="2:13" s="13" customFormat="1" ht="18.75">
      <c r="B324" s="48" t="s">
        <v>189</v>
      </c>
      <c r="C324" s="48"/>
      <c r="D324" s="48"/>
      <c r="E324" s="39"/>
      <c r="F324" s="39"/>
      <c r="G324" s="122">
        <v>-82032</v>
      </c>
      <c r="H324" s="122"/>
      <c r="I324" s="122">
        <v>-84453</v>
      </c>
      <c r="J324" s="122"/>
      <c r="K324" s="122">
        <v>-22417</v>
      </c>
      <c r="L324" s="122"/>
      <c r="M324" s="122">
        <v>-20916</v>
      </c>
    </row>
    <row r="325" spans="2:13" s="13" customFormat="1" ht="18.75">
      <c r="B325" s="48" t="s">
        <v>227</v>
      </c>
      <c r="C325" s="48"/>
      <c r="D325" s="48"/>
      <c r="E325" s="39"/>
      <c r="F325" s="39"/>
      <c r="G325" s="122">
        <v>-2024</v>
      </c>
      <c r="H325" s="122"/>
      <c r="I325" s="122">
        <v>11359</v>
      </c>
      <c r="J325" s="122"/>
      <c r="K325" s="121" t="s">
        <v>85</v>
      </c>
      <c r="L325" s="122"/>
      <c r="M325" s="121" t="s">
        <v>85</v>
      </c>
    </row>
    <row r="326" spans="2:13" s="13" customFormat="1" ht="18.75">
      <c r="B326" s="48" t="s">
        <v>89</v>
      </c>
      <c r="C326" s="48"/>
      <c r="D326" s="48"/>
      <c r="E326" s="39"/>
      <c r="F326" s="39"/>
      <c r="G326" s="121" t="s">
        <v>85</v>
      </c>
      <c r="H326" s="122"/>
      <c r="I326" s="121">
        <v>257188</v>
      </c>
      <c r="J326" s="122"/>
      <c r="K326" s="121" t="s">
        <v>85</v>
      </c>
      <c r="L326" s="122"/>
      <c r="M326" s="121">
        <v>257188</v>
      </c>
    </row>
    <row r="327" spans="2:13" s="13" customFormat="1" ht="18.75">
      <c r="B327" s="48" t="s">
        <v>190</v>
      </c>
      <c r="C327" s="48"/>
      <c r="D327" s="48"/>
      <c r="E327" s="39"/>
      <c r="F327" s="39"/>
      <c r="G327" s="121" t="s">
        <v>85</v>
      </c>
      <c r="H327" s="122"/>
      <c r="I327" s="121">
        <v>-44981</v>
      </c>
      <c r="J327" s="122"/>
      <c r="K327" s="121" t="s">
        <v>85</v>
      </c>
      <c r="L327" s="122"/>
      <c r="M327" s="121" t="s">
        <v>85</v>
      </c>
    </row>
    <row r="328" spans="2:13" s="13" customFormat="1" ht="18.75">
      <c r="B328" s="48" t="s">
        <v>80</v>
      </c>
      <c r="C328" s="48"/>
      <c r="D328" s="48"/>
      <c r="E328" s="39"/>
      <c r="F328" s="39"/>
      <c r="G328" s="122">
        <v>-590518</v>
      </c>
      <c r="H328" s="122"/>
      <c r="I328" s="122">
        <v>-590518</v>
      </c>
      <c r="J328" s="122"/>
      <c r="K328" s="122">
        <v>-590518</v>
      </c>
      <c r="L328" s="122"/>
      <c r="M328" s="122">
        <v>-590518</v>
      </c>
    </row>
    <row r="329" spans="2:13" s="13" customFormat="1" ht="18.75">
      <c r="B329" s="48" t="s">
        <v>174</v>
      </c>
      <c r="C329" s="48"/>
      <c r="D329" s="48"/>
      <c r="E329" s="39"/>
      <c r="F329" s="39"/>
      <c r="G329" s="121">
        <v>-22730</v>
      </c>
      <c r="H329" s="122"/>
      <c r="I329" s="121">
        <v>-1080</v>
      </c>
      <c r="J329" s="122"/>
      <c r="K329" s="121" t="s">
        <v>85</v>
      </c>
      <c r="L329" s="122"/>
      <c r="M329" s="121" t="s">
        <v>85</v>
      </c>
    </row>
    <row r="330" spans="1:13" ht="18.75">
      <c r="A330" s="37" t="s">
        <v>177</v>
      </c>
      <c r="B330" s="37"/>
      <c r="C330" s="37"/>
      <c r="D330" s="37"/>
      <c r="E330" s="19"/>
      <c r="F330" s="19"/>
      <c r="G330" s="125">
        <f>SUM(G321:G329)</f>
        <v>-82485</v>
      </c>
      <c r="H330" s="37"/>
      <c r="I330" s="125">
        <f>SUM(I321:I329)</f>
        <v>1902551</v>
      </c>
      <c r="J330" s="37"/>
      <c r="K330" s="125">
        <f>SUM(K321:K329)</f>
        <v>-181331</v>
      </c>
      <c r="L330" s="37"/>
      <c r="M330" s="125">
        <f>SUM(M321:M329)</f>
        <v>1894444</v>
      </c>
    </row>
    <row r="331" spans="1:13" ht="18.75">
      <c r="A331" s="37" t="s">
        <v>51</v>
      </c>
      <c r="B331" s="37"/>
      <c r="C331" s="37"/>
      <c r="D331" s="37"/>
      <c r="E331" s="19"/>
      <c r="F331" s="19"/>
      <c r="G331" s="20">
        <f>G330+G319+G289</f>
        <v>-18163</v>
      </c>
      <c r="H331" s="37"/>
      <c r="I331" s="20">
        <f>I330+I319+I289</f>
        <v>183307</v>
      </c>
      <c r="J331" s="37"/>
      <c r="K331" s="20">
        <f>K330+K319+K289</f>
        <v>168580</v>
      </c>
      <c r="L331" s="37"/>
      <c r="M331" s="20">
        <f>M330+M319+M289</f>
        <v>-28697</v>
      </c>
    </row>
    <row r="332" spans="1:13" ht="18.75">
      <c r="A332" s="37" t="s">
        <v>162</v>
      </c>
      <c r="B332" s="37"/>
      <c r="C332" s="37"/>
      <c r="D332" s="37"/>
      <c r="E332" s="19"/>
      <c r="F332" s="19"/>
      <c r="G332" s="126">
        <v>1101049</v>
      </c>
      <c r="H332" s="37"/>
      <c r="I332" s="126">
        <v>528950</v>
      </c>
      <c r="J332" s="37"/>
      <c r="K332" s="37">
        <v>60450</v>
      </c>
      <c r="L332" s="37"/>
      <c r="M332" s="37">
        <v>100760</v>
      </c>
    </row>
    <row r="333" spans="1:13" ht="19.5" thickBot="1">
      <c r="A333" s="37" t="s">
        <v>163</v>
      </c>
      <c r="B333" s="37"/>
      <c r="C333" s="37"/>
      <c r="D333" s="37"/>
      <c r="E333" s="19"/>
      <c r="F333" s="19"/>
      <c r="G333" s="127">
        <f>SUM(G331:G332)</f>
        <v>1082886</v>
      </c>
      <c r="H333" s="37"/>
      <c r="I333" s="127">
        <f>SUM(I331:I332)</f>
        <v>712257</v>
      </c>
      <c r="J333" s="37"/>
      <c r="K333" s="118">
        <f>SUM(K331:K332)</f>
        <v>229030</v>
      </c>
      <c r="L333" s="37"/>
      <c r="M333" s="118">
        <f>SUM(M331:M332)</f>
        <v>72063</v>
      </c>
    </row>
    <row r="334" spans="1:13" ht="19.5" thickTop="1">
      <c r="A334" s="37"/>
      <c r="B334" s="37"/>
      <c r="C334" s="37"/>
      <c r="D334" s="37"/>
      <c r="E334" s="19"/>
      <c r="F334" s="19"/>
      <c r="G334" s="19"/>
      <c r="H334" s="37"/>
      <c r="I334" s="19"/>
      <c r="J334" s="37"/>
      <c r="K334" s="37"/>
      <c r="L334" s="37"/>
      <c r="M334" s="37"/>
    </row>
    <row r="335" spans="1:13" ht="18.75">
      <c r="A335" s="37" t="s">
        <v>57</v>
      </c>
      <c r="B335" s="37"/>
      <c r="C335" s="37"/>
      <c r="D335" s="37"/>
      <c r="E335" s="19"/>
      <c r="F335" s="19"/>
      <c r="G335" s="19"/>
      <c r="H335" s="37"/>
      <c r="I335" s="19"/>
      <c r="J335" s="37"/>
      <c r="K335" s="37"/>
      <c r="L335" s="37"/>
      <c r="M335" s="37"/>
    </row>
    <row r="336" spans="2:13" ht="18.75">
      <c r="B336" s="37" t="s">
        <v>164</v>
      </c>
      <c r="C336" s="37"/>
      <c r="D336" s="37"/>
      <c r="E336" s="19"/>
      <c r="F336" s="19"/>
      <c r="G336" s="19"/>
      <c r="H336" s="37"/>
      <c r="I336" s="19"/>
      <c r="J336" s="37"/>
      <c r="K336" s="37"/>
      <c r="L336" s="37"/>
      <c r="M336" s="37"/>
    </row>
    <row r="337" spans="3:13" ht="18.75">
      <c r="C337" s="37" t="s">
        <v>17</v>
      </c>
      <c r="D337" s="37"/>
      <c r="E337" s="19"/>
      <c r="F337" s="19"/>
      <c r="G337" s="51">
        <v>402339</v>
      </c>
      <c r="H337" s="51"/>
      <c r="I337" s="51">
        <v>213568</v>
      </c>
      <c r="J337" s="51"/>
      <c r="K337" s="51">
        <v>250033</v>
      </c>
      <c r="L337" s="51"/>
      <c r="M337" s="51">
        <v>97092</v>
      </c>
    </row>
    <row r="338" spans="3:13" ht="18.75">
      <c r="C338" s="37" t="s">
        <v>21</v>
      </c>
      <c r="D338" s="37"/>
      <c r="E338" s="19"/>
      <c r="F338" s="19"/>
      <c r="G338" s="51">
        <v>278044</v>
      </c>
      <c r="H338" s="51"/>
      <c r="I338" s="51">
        <v>215095</v>
      </c>
      <c r="J338" s="51"/>
      <c r="K338" s="51">
        <v>58341</v>
      </c>
      <c r="L338" s="51"/>
      <c r="M338" s="51">
        <v>121808</v>
      </c>
    </row>
    <row r="339" spans="3:13" ht="18.75">
      <c r="C339" s="37"/>
      <c r="D339" s="37"/>
      <c r="E339" s="19"/>
      <c r="F339" s="19"/>
      <c r="G339" s="51"/>
      <c r="H339" s="51"/>
      <c r="I339" s="51"/>
      <c r="J339" s="51"/>
      <c r="K339" s="51"/>
      <c r="L339" s="51"/>
      <c r="M339" s="51"/>
    </row>
    <row r="340" spans="1:13" s="8" customFormat="1" ht="18.75">
      <c r="A340" s="8" t="s">
        <v>55</v>
      </c>
      <c r="G340" s="24"/>
      <c r="I340" s="24"/>
      <c r="K340" s="24"/>
      <c r="M340" s="24"/>
    </row>
    <row r="348" spans="1:13" s="8" customFormat="1" ht="18.75">
      <c r="A348" s="145" t="s">
        <v>191</v>
      </c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</row>
  </sheetData>
  <mergeCells count="25">
    <mergeCell ref="A154:M154"/>
    <mergeCell ref="A150:M150"/>
    <mergeCell ref="A152:M152"/>
    <mergeCell ref="A153:M153"/>
    <mergeCell ref="A102:M102"/>
    <mergeCell ref="A100:M100"/>
    <mergeCell ref="A101:M101"/>
    <mergeCell ref="A1:M1"/>
    <mergeCell ref="A2:M2"/>
    <mergeCell ref="A51:M51"/>
    <mergeCell ref="A52:M52"/>
    <mergeCell ref="A50:M50"/>
    <mergeCell ref="A199:M199"/>
    <mergeCell ref="A201:M201"/>
    <mergeCell ref="A202:M202"/>
    <mergeCell ref="A203:M203"/>
    <mergeCell ref="A248:M248"/>
    <mergeCell ref="A250:M250"/>
    <mergeCell ref="A251:M251"/>
    <mergeCell ref="A252:M252"/>
    <mergeCell ref="A348:M348"/>
    <mergeCell ref="A298:M298"/>
    <mergeCell ref="A300:M300"/>
    <mergeCell ref="A301:M301"/>
    <mergeCell ref="A302:M302"/>
  </mergeCells>
  <printOptions/>
  <pageMargins left="0.984251968503937" right="0.3937007874015748" top="0.3937007874015748" bottom="0.3937007874015748" header="0.1968503937007874" footer="0.1968503937007874"/>
  <pageSetup firstPageNumber="3" useFirstPageNumber="1" horizontalDpi="600" verticalDpi="600" orientation="portrait" scale="80" r:id="rId1"/>
  <rowBreaks count="6" manualBreakCount="6">
    <brk id="50" max="255" man="1"/>
    <brk id="100" max="255" man="1"/>
    <brk id="150" max="255" man="1"/>
    <brk id="199" max="255" man="1"/>
    <brk id="248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9"/>
  <sheetViews>
    <sheetView showGridLines="0" zoomScale="75" zoomScaleNormal="75" zoomScaleSheetLayoutView="100" workbookViewId="0" topLeftCell="A64">
      <selection activeCell="A90" sqref="A90"/>
    </sheetView>
  </sheetViews>
  <sheetFormatPr defaultColWidth="9.140625" defaultRowHeight="21.75"/>
  <cols>
    <col min="1" max="1" width="46.00390625" style="79" customWidth="1"/>
    <col min="2" max="2" width="6.421875" style="79" customWidth="1"/>
    <col min="3" max="3" width="1.28515625" style="79" customWidth="1"/>
    <col min="4" max="4" width="11.421875" style="79" customWidth="1"/>
    <col min="5" max="5" width="1.28515625" style="79" customWidth="1"/>
    <col min="6" max="6" width="11.57421875" style="79" customWidth="1"/>
    <col min="7" max="7" width="1.28515625" style="79" customWidth="1"/>
    <col min="8" max="8" width="11.421875" style="79" customWidth="1"/>
    <col min="9" max="9" width="1.28515625" style="79" customWidth="1"/>
    <col min="10" max="10" width="11.421875" style="79" customWidth="1"/>
    <col min="11" max="11" width="1.28515625" style="79" customWidth="1"/>
    <col min="12" max="12" width="11.421875" style="79" customWidth="1"/>
    <col min="13" max="13" width="1.28515625" style="79" customWidth="1"/>
    <col min="14" max="14" width="11.421875" style="79" customWidth="1"/>
    <col min="15" max="15" width="1.28515625" style="79" customWidth="1"/>
    <col min="16" max="16" width="13.00390625" style="79" customWidth="1"/>
    <col min="17" max="17" width="1.28515625" style="79" customWidth="1"/>
    <col min="18" max="18" width="12.140625" style="79" customWidth="1"/>
    <col min="19" max="19" width="1.28515625" style="79" customWidth="1"/>
    <col min="20" max="20" width="11.421875" style="79" customWidth="1"/>
    <col min="21" max="21" width="1.28515625" style="79" customWidth="1"/>
    <col min="22" max="22" width="11.421875" style="79" customWidth="1"/>
    <col min="23" max="23" width="1.28515625" style="79" customWidth="1"/>
    <col min="24" max="24" width="11.421875" style="79" customWidth="1"/>
    <col min="25" max="25" width="1.28515625" style="79" customWidth="1"/>
    <col min="26" max="26" width="11.421875" style="79" customWidth="1"/>
    <col min="27" max="27" width="1.28515625" style="79" customWidth="1"/>
    <col min="28" max="16384" width="8.00390625" style="79" customWidth="1"/>
  </cols>
  <sheetData>
    <row r="1" ht="18" customHeight="1">
      <c r="Z1" s="80" t="s">
        <v>156</v>
      </c>
    </row>
    <row r="2" spans="1:26" ht="18" customHeight="1">
      <c r="A2" s="150" t="s">
        <v>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" customHeight="1">
      <c r="A3" s="150" t="s">
        <v>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8" customHeight="1">
      <c r="A4" s="150" t="s">
        <v>192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s="82" customFormat="1" ht="18" customHeight="1">
      <c r="A5" s="81"/>
      <c r="B5" s="81"/>
      <c r="C5" s="81"/>
      <c r="I5" s="83"/>
      <c r="Z5" s="84" t="s">
        <v>151</v>
      </c>
    </row>
    <row r="6" spans="4:26" ht="18" customHeight="1">
      <c r="D6" s="85" t="s">
        <v>46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4:26" ht="18" customHeight="1">
      <c r="D7" s="86"/>
      <c r="E7" s="86"/>
      <c r="F7" s="87"/>
      <c r="G7" s="87"/>
      <c r="H7" s="88"/>
      <c r="I7" s="88" t="s">
        <v>52</v>
      </c>
      <c r="J7" s="88"/>
      <c r="K7" s="87"/>
      <c r="L7" s="87"/>
      <c r="M7" s="89"/>
      <c r="N7" s="89"/>
      <c r="O7" s="82"/>
      <c r="P7" s="89"/>
      <c r="Q7" s="89"/>
      <c r="R7" s="90"/>
      <c r="S7" s="90" t="s">
        <v>71</v>
      </c>
      <c r="T7" s="87"/>
      <c r="U7" s="86"/>
      <c r="V7" s="86"/>
      <c r="W7" s="86"/>
      <c r="X7" s="86"/>
      <c r="Y7" s="86"/>
      <c r="Z7" s="86"/>
    </row>
    <row r="8" spans="4:26" ht="18" customHeight="1">
      <c r="D8" s="86"/>
      <c r="E8" s="86"/>
      <c r="F8" s="86"/>
      <c r="G8" s="86"/>
      <c r="H8" s="91" t="s">
        <v>52</v>
      </c>
      <c r="I8" s="83"/>
      <c r="J8" s="83"/>
      <c r="K8" s="86"/>
      <c r="L8" s="86"/>
      <c r="N8" s="91"/>
      <c r="P8" s="91" t="s">
        <v>195</v>
      </c>
      <c r="R8" s="86"/>
      <c r="S8" s="83"/>
      <c r="T8" s="86"/>
      <c r="U8" s="86"/>
      <c r="V8" s="86"/>
      <c r="W8" s="86"/>
      <c r="X8" s="86"/>
      <c r="Y8" s="86"/>
      <c r="Z8" s="86"/>
    </row>
    <row r="9" spans="1:26" ht="18" customHeight="1">
      <c r="A9" s="91"/>
      <c r="B9" s="91"/>
      <c r="C9" s="91"/>
      <c r="D9" s="91" t="s">
        <v>12</v>
      </c>
      <c r="E9" s="91"/>
      <c r="G9" s="91"/>
      <c r="H9" s="91" t="s">
        <v>166</v>
      </c>
      <c r="I9" s="91"/>
      <c r="J9" s="91" t="s">
        <v>52</v>
      </c>
      <c r="L9" s="91" t="s">
        <v>136</v>
      </c>
      <c r="N9" s="91" t="s">
        <v>196</v>
      </c>
      <c r="P9" s="91" t="s">
        <v>197</v>
      </c>
      <c r="R9" s="91" t="s">
        <v>198</v>
      </c>
      <c r="V9" s="91"/>
      <c r="X9" s="91" t="s">
        <v>47</v>
      </c>
      <c r="Y9" s="91"/>
      <c r="Z9" s="91"/>
    </row>
    <row r="10" spans="4:24" ht="18" customHeight="1">
      <c r="D10" s="91" t="s">
        <v>35</v>
      </c>
      <c r="F10" s="91" t="s">
        <v>137</v>
      </c>
      <c r="H10" s="91" t="s">
        <v>167</v>
      </c>
      <c r="I10" s="91"/>
      <c r="J10" s="91" t="s">
        <v>138</v>
      </c>
      <c r="K10" s="91"/>
      <c r="L10" s="91" t="s">
        <v>139</v>
      </c>
      <c r="N10" s="91" t="s">
        <v>199</v>
      </c>
      <c r="P10" s="91" t="s">
        <v>200</v>
      </c>
      <c r="R10" s="91" t="s">
        <v>87</v>
      </c>
      <c r="S10" s="91"/>
      <c r="T10" s="91"/>
      <c r="U10" s="91"/>
      <c r="V10" s="91" t="s">
        <v>168</v>
      </c>
      <c r="W10" s="91"/>
      <c r="X10" s="91" t="s">
        <v>48</v>
      </c>
    </row>
    <row r="11" spans="1:26" ht="18" customHeight="1">
      <c r="A11" s="92"/>
      <c r="B11" s="9" t="s">
        <v>34</v>
      </c>
      <c r="C11" s="91"/>
      <c r="D11" s="93" t="s">
        <v>36</v>
      </c>
      <c r="E11" s="91"/>
      <c r="F11" s="93" t="s">
        <v>140</v>
      </c>
      <c r="G11" s="91"/>
      <c r="H11" s="93" t="s">
        <v>119</v>
      </c>
      <c r="I11" s="91"/>
      <c r="J11" s="93" t="s">
        <v>201</v>
      </c>
      <c r="K11" s="83"/>
      <c r="L11" s="93" t="s">
        <v>141</v>
      </c>
      <c r="N11" s="93" t="s">
        <v>202</v>
      </c>
      <c r="P11" s="93" t="s">
        <v>203</v>
      </c>
      <c r="R11" s="93" t="s">
        <v>86</v>
      </c>
      <c r="S11" s="83"/>
      <c r="T11" s="93" t="s">
        <v>27</v>
      </c>
      <c r="V11" s="93" t="s">
        <v>169</v>
      </c>
      <c r="X11" s="93" t="s">
        <v>49</v>
      </c>
      <c r="Y11" s="91"/>
      <c r="Z11" s="93" t="s">
        <v>29</v>
      </c>
    </row>
    <row r="12" spans="1:26" s="20" customFormat="1" ht="18" customHeight="1">
      <c r="A12" s="94" t="s">
        <v>204</v>
      </c>
      <c r="B12" s="94"/>
      <c r="C12" s="94"/>
      <c r="D12" s="53">
        <v>1181038</v>
      </c>
      <c r="E12" s="53"/>
      <c r="F12" s="53">
        <v>4625091</v>
      </c>
      <c r="G12" s="53"/>
      <c r="H12" s="53">
        <v>679137</v>
      </c>
      <c r="I12" s="53"/>
      <c r="J12" s="53">
        <v>982615</v>
      </c>
      <c r="K12" s="53"/>
      <c r="L12" s="53">
        <v>305000</v>
      </c>
      <c r="M12" s="76"/>
      <c r="N12" s="53">
        <v>-19963</v>
      </c>
      <c r="O12" s="53"/>
      <c r="P12" s="53">
        <v>50063</v>
      </c>
      <c r="Q12" s="76"/>
      <c r="R12" s="53">
        <v>131226</v>
      </c>
      <c r="S12" s="53"/>
      <c r="T12" s="53">
        <v>1786066</v>
      </c>
      <c r="U12" s="53"/>
      <c r="V12" s="56" t="s">
        <v>85</v>
      </c>
      <c r="W12" s="53"/>
      <c r="X12" s="53">
        <v>506980</v>
      </c>
      <c r="Y12" s="53"/>
      <c r="Z12" s="53">
        <f>SUM(D12:X12)</f>
        <v>10227253</v>
      </c>
    </row>
    <row r="13" spans="1:26" s="20" customFormat="1" ht="18" customHeight="1">
      <c r="A13" s="20" t="s">
        <v>205</v>
      </c>
      <c r="B13" s="94"/>
      <c r="C13" s="94"/>
      <c r="D13" s="53"/>
      <c r="E13" s="53"/>
      <c r="F13" s="53"/>
      <c r="G13" s="53"/>
      <c r="H13" s="53"/>
      <c r="I13" s="53"/>
      <c r="J13" s="53"/>
      <c r="K13" s="53"/>
      <c r="L13" s="53"/>
      <c r="M13" s="76"/>
      <c r="N13" s="53"/>
      <c r="O13" s="53"/>
      <c r="P13" s="53"/>
      <c r="Q13" s="76"/>
      <c r="R13" s="53"/>
      <c r="S13" s="53"/>
      <c r="T13" s="53"/>
      <c r="U13" s="53"/>
      <c r="V13" s="56"/>
      <c r="W13" s="53"/>
      <c r="X13" s="53"/>
      <c r="Y13" s="53"/>
      <c r="Z13" s="53"/>
    </row>
    <row r="14" spans="1:26" s="20" customFormat="1" ht="18" customHeight="1">
      <c r="A14" s="20" t="s">
        <v>206</v>
      </c>
      <c r="B14" s="41">
        <v>3</v>
      </c>
      <c r="C14" s="94"/>
      <c r="D14" s="109" t="s">
        <v>85</v>
      </c>
      <c r="E14" s="53"/>
      <c r="F14" s="109" t="s">
        <v>85</v>
      </c>
      <c r="G14" s="53"/>
      <c r="H14" s="109" t="s">
        <v>85</v>
      </c>
      <c r="I14" s="53"/>
      <c r="J14" s="57">
        <v>-243122</v>
      </c>
      <c r="K14" s="53"/>
      <c r="L14" s="109" t="s">
        <v>85</v>
      </c>
      <c r="M14" s="76"/>
      <c r="N14" s="109" t="s">
        <v>85</v>
      </c>
      <c r="O14" s="76"/>
      <c r="P14" s="109" t="s">
        <v>85</v>
      </c>
      <c r="Q14" s="76"/>
      <c r="R14" s="109" t="s">
        <v>85</v>
      </c>
      <c r="S14" s="76"/>
      <c r="T14" s="109" t="s">
        <v>85</v>
      </c>
      <c r="U14" s="53"/>
      <c r="V14" s="109" t="s">
        <v>85</v>
      </c>
      <c r="W14" s="76"/>
      <c r="X14" s="109" t="s">
        <v>85</v>
      </c>
      <c r="Y14" s="53"/>
      <c r="Z14" s="57">
        <f>SUM(F14:X14)</f>
        <v>-243122</v>
      </c>
    </row>
    <row r="15" spans="1:26" s="20" customFormat="1" ht="18" customHeight="1">
      <c r="A15" s="94" t="s">
        <v>207</v>
      </c>
      <c r="B15" s="94"/>
      <c r="C15" s="94"/>
      <c r="D15" s="53">
        <f>SUM(D12:D14)</f>
        <v>1181038</v>
      </c>
      <c r="E15" s="53"/>
      <c r="F15" s="53">
        <f>SUM(F12:F14)</f>
        <v>4625091</v>
      </c>
      <c r="G15" s="53"/>
      <c r="H15" s="53">
        <f>SUM(H12:H14)</f>
        <v>679137</v>
      </c>
      <c r="I15" s="53"/>
      <c r="J15" s="53">
        <f>SUM(J12:J14)</f>
        <v>739493</v>
      </c>
      <c r="K15" s="53"/>
      <c r="L15" s="53">
        <f>SUM(L12:L14)</f>
        <v>305000</v>
      </c>
      <c r="M15" s="53"/>
      <c r="N15" s="53">
        <f>SUM(N12:N14)</f>
        <v>-19963</v>
      </c>
      <c r="O15" s="53"/>
      <c r="P15" s="53">
        <f>SUM(P12:P14)</f>
        <v>50063</v>
      </c>
      <c r="Q15" s="53"/>
      <c r="R15" s="53">
        <f>SUM(R12:R14)</f>
        <v>131226</v>
      </c>
      <c r="S15" s="53"/>
      <c r="T15" s="53">
        <f>SUM(T12:T14)</f>
        <v>1786066</v>
      </c>
      <c r="U15" s="53"/>
      <c r="V15" s="56" t="s">
        <v>85</v>
      </c>
      <c r="W15" s="53"/>
      <c r="X15" s="53">
        <f>SUM(X12:X14)</f>
        <v>506980</v>
      </c>
      <c r="Y15" s="53"/>
      <c r="Z15" s="53">
        <f>SUM(Z12:Z14)</f>
        <v>9984131</v>
      </c>
    </row>
    <row r="16" spans="1:26" s="20" customFormat="1" ht="18" customHeight="1">
      <c r="A16" s="20" t="s">
        <v>218</v>
      </c>
      <c r="B16" s="41">
        <v>18</v>
      </c>
      <c r="D16" s="53">
        <v>2680</v>
      </c>
      <c r="E16" s="16"/>
      <c r="F16" s="53">
        <v>96504</v>
      </c>
      <c r="G16" s="53"/>
      <c r="H16" s="56" t="s">
        <v>85</v>
      </c>
      <c r="I16" s="137"/>
      <c r="J16" s="56" t="s">
        <v>85</v>
      </c>
      <c r="K16" s="53"/>
      <c r="L16" s="56" t="s">
        <v>85</v>
      </c>
      <c r="M16" s="76"/>
      <c r="N16" s="56" t="s">
        <v>85</v>
      </c>
      <c r="O16" s="76"/>
      <c r="P16" s="53">
        <v>-1030</v>
      </c>
      <c r="Q16" s="76"/>
      <c r="R16" s="56" t="s">
        <v>85</v>
      </c>
      <c r="S16" s="76"/>
      <c r="T16" s="56" t="s">
        <v>85</v>
      </c>
      <c r="U16" s="53"/>
      <c r="V16" s="56" t="s">
        <v>85</v>
      </c>
      <c r="W16" s="76"/>
      <c r="X16" s="56" t="s">
        <v>85</v>
      </c>
      <c r="Y16" s="53"/>
      <c r="Z16" s="53">
        <f aca="true" t="shared" si="0" ref="Z16:Z21">SUM(D16:X16)</f>
        <v>98154</v>
      </c>
    </row>
    <row r="17" spans="1:26" s="20" customFormat="1" ht="18" customHeight="1">
      <c r="A17" s="20" t="s">
        <v>120</v>
      </c>
      <c r="B17" s="41"/>
      <c r="D17" s="56" t="s">
        <v>85</v>
      </c>
      <c r="E17" s="53"/>
      <c r="F17" s="56" t="s">
        <v>85</v>
      </c>
      <c r="G17" s="53"/>
      <c r="H17" s="53">
        <v>236672</v>
      </c>
      <c r="I17" s="53"/>
      <c r="J17" s="56" t="s">
        <v>85</v>
      </c>
      <c r="K17" s="53"/>
      <c r="L17" s="56" t="s">
        <v>85</v>
      </c>
      <c r="M17" s="76"/>
      <c r="N17" s="56" t="s">
        <v>85</v>
      </c>
      <c r="O17" s="53"/>
      <c r="P17" s="56" t="s">
        <v>85</v>
      </c>
      <c r="Q17" s="76"/>
      <c r="R17" s="56" t="s">
        <v>85</v>
      </c>
      <c r="S17" s="53"/>
      <c r="T17" s="56" t="s">
        <v>85</v>
      </c>
      <c r="U17" s="53"/>
      <c r="V17" s="56" t="s">
        <v>85</v>
      </c>
      <c r="W17" s="53"/>
      <c r="X17" s="56" t="s">
        <v>85</v>
      </c>
      <c r="Y17" s="53"/>
      <c r="Z17" s="53">
        <f t="shared" si="0"/>
        <v>236672</v>
      </c>
    </row>
    <row r="18" spans="1:26" s="20" customFormat="1" ht="18" customHeight="1">
      <c r="A18" s="20" t="s">
        <v>150</v>
      </c>
      <c r="B18" s="41"/>
      <c r="D18" s="56" t="s">
        <v>85</v>
      </c>
      <c r="E18" s="53"/>
      <c r="F18" s="56" t="s">
        <v>85</v>
      </c>
      <c r="G18" s="53"/>
      <c r="H18" s="56" t="s">
        <v>85</v>
      </c>
      <c r="I18" s="53"/>
      <c r="J18" s="56" t="s">
        <v>85</v>
      </c>
      <c r="K18" s="53"/>
      <c r="L18" s="56" t="s">
        <v>85</v>
      </c>
      <c r="M18" s="76"/>
      <c r="N18" s="53">
        <v>-2149</v>
      </c>
      <c r="O18" s="53"/>
      <c r="P18" s="56" t="s">
        <v>85</v>
      </c>
      <c r="Q18" s="76"/>
      <c r="R18" s="56" t="s">
        <v>85</v>
      </c>
      <c r="S18" s="53"/>
      <c r="T18" s="56" t="s">
        <v>85</v>
      </c>
      <c r="U18" s="53"/>
      <c r="V18" s="56" t="s">
        <v>85</v>
      </c>
      <c r="W18" s="53"/>
      <c r="X18" s="56" t="s">
        <v>85</v>
      </c>
      <c r="Y18" s="53"/>
      <c r="Z18" s="53">
        <f t="shared" si="0"/>
        <v>-2149</v>
      </c>
    </row>
    <row r="19" spans="1:26" s="20" customFormat="1" ht="18" customHeight="1">
      <c r="A19" s="20" t="s">
        <v>80</v>
      </c>
      <c r="B19" s="41">
        <v>14</v>
      </c>
      <c r="D19" s="56" t="s">
        <v>85</v>
      </c>
      <c r="E19" s="53"/>
      <c r="F19" s="56" t="s">
        <v>85</v>
      </c>
      <c r="G19" s="53"/>
      <c r="H19" s="56" t="s">
        <v>85</v>
      </c>
      <c r="I19" s="53"/>
      <c r="J19" s="56" t="s">
        <v>85</v>
      </c>
      <c r="K19" s="53"/>
      <c r="L19" s="56" t="s">
        <v>85</v>
      </c>
      <c r="M19" s="76"/>
      <c r="N19" s="56" t="s">
        <v>85</v>
      </c>
      <c r="O19" s="76"/>
      <c r="P19" s="56" t="s">
        <v>85</v>
      </c>
      <c r="Q19" s="53"/>
      <c r="R19" s="56" t="s">
        <v>85</v>
      </c>
      <c r="S19" s="76"/>
      <c r="T19" s="53">
        <v>-590518</v>
      </c>
      <c r="U19" s="53"/>
      <c r="V19" s="56" t="s">
        <v>85</v>
      </c>
      <c r="W19" s="53"/>
      <c r="X19" s="56" t="s">
        <v>85</v>
      </c>
      <c r="Y19" s="53"/>
      <c r="Z19" s="53">
        <f t="shared" si="0"/>
        <v>-590518</v>
      </c>
    </row>
    <row r="20" spans="1:26" s="20" customFormat="1" ht="18" customHeight="1">
      <c r="A20" s="20" t="s">
        <v>158</v>
      </c>
      <c r="B20" s="41"/>
      <c r="D20" s="56" t="s">
        <v>85</v>
      </c>
      <c r="E20" s="53"/>
      <c r="F20" s="56" t="s">
        <v>85</v>
      </c>
      <c r="G20" s="53"/>
      <c r="H20" s="56" t="s">
        <v>85</v>
      </c>
      <c r="I20" s="53"/>
      <c r="J20" s="56" t="s">
        <v>85</v>
      </c>
      <c r="K20" s="53"/>
      <c r="L20" s="56" t="s">
        <v>85</v>
      </c>
      <c r="M20" s="76"/>
      <c r="N20" s="56" t="s">
        <v>85</v>
      </c>
      <c r="O20" s="53"/>
      <c r="P20" s="56" t="s">
        <v>85</v>
      </c>
      <c r="Q20" s="76"/>
      <c r="R20" s="56" t="s">
        <v>85</v>
      </c>
      <c r="S20" s="53"/>
      <c r="T20" s="53">
        <f>SUM('BS&amp;PL'!G228)</f>
        <v>546325</v>
      </c>
      <c r="U20" s="53"/>
      <c r="V20" s="56" t="s">
        <v>85</v>
      </c>
      <c r="W20" s="53"/>
      <c r="X20" s="56" t="s">
        <v>85</v>
      </c>
      <c r="Y20" s="53"/>
      <c r="Z20" s="53">
        <f t="shared" si="0"/>
        <v>546325</v>
      </c>
    </row>
    <row r="21" spans="1:26" s="20" customFormat="1" ht="18" customHeight="1">
      <c r="A21" s="20" t="s">
        <v>208</v>
      </c>
      <c r="D21" s="56" t="s">
        <v>85</v>
      </c>
      <c r="E21" s="53"/>
      <c r="F21" s="56" t="s">
        <v>85</v>
      </c>
      <c r="G21" s="53"/>
      <c r="H21" s="56" t="s">
        <v>85</v>
      </c>
      <c r="I21" s="130"/>
      <c r="J21" s="56" t="s">
        <v>85</v>
      </c>
      <c r="K21" s="130"/>
      <c r="L21" s="56" t="s">
        <v>85</v>
      </c>
      <c r="M21" s="76"/>
      <c r="N21" s="56" t="s">
        <v>85</v>
      </c>
      <c r="O21" s="130"/>
      <c r="P21" s="56" t="s">
        <v>85</v>
      </c>
      <c r="Q21" s="76"/>
      <c r="R21" s="56" t="s">
        <v>85</v>
      </c>
      <c r="S21" s="130"/>
      <c r="T21" s="56" t="s">
        <v>85</v>
      </c>
      <c r="U21" s="53"/>
      <c r="V21" s="56" t="s">
        <v>85</v>
      </c>
      <c r="W21" s="53"/>
      <c r="X21" s="53">
        <v>-14835</v>
      </c>
      <c r="Y21" s="130"/>
      <c r="Z21" s="53">
        <f t="shared" si="0"/>
        <v>-14835</v>
      </c>
    </row>
    <row r="22" spans="1:26" s="20" customFormat="1" ht="18" customHeight="1" thickBot="1">
      <c r="A22" s="94" t="s">
        <v>194</v>
      </c>
      <c r="B22" s="94"/>
      <c r="C22" s="94"/>
      <c r="D22" s="131">
        <f>SUM(D15:D21)</f>
        <v>1183718</v>
      </c>
      <c r="E22" s="53"/>
      <c r="F22" s="131">
        <f>SUM(F15:F21)</f>
        <v>4721595</v>
      </c>
      <c r="G22" s="53"/>
      <c r="H22" s="131">
        <f>SUM(H15:H21)</f>
        <v>915809</v>
      </c>
      <c r="I22" s="53"/>
      <c r="J22" s="131">
        <f>SUM(J15:J21)</f>
        <v>739493</v>
      </c>
      <c r="K22" s="53"/>
      <c r="L22" s="131">
        <f>SUM(L15:L21)</f>
        <v>305000</v>
      </c>
      <c r="M22" s="76"/>
      <c r="N22" s="131">
        <f>SUM(N15:N21)</f>
        <v>-22112</v>
      </c>
      <c r="O22" s="53"/>
      <c r="P22" s="131">
        <f>SUM(P15:P21)</f>
        <v>49033</v>
      </c>
      <c r="Q22" s="76"/>
      <c r="R22" s="131">
        <f>SUM(R15:R21)</f>
        <v>131226</v>
      </c>
      <c r="S22" s="53"/>
      <c r="T22" s="131">
        <f>SUM(T15:T21)</f>
        <v>1741873</v>
      </c>
      <c r="U22" s="53"/>
      <c r="V22" s="132" t="s">
        <v>85</v>
      </c>
      <c r="W22" s="53"/>
      <c r="X22" s="131">
        <f>SUM(X15:X21)</f>
        <v>492145</v>
      </c>
      <c r="Y22" s="53"/>
      <c r="Z22" s="131">
        <f>SUM(Z15:Z21)</f>
        <v>10257780</v>
      </c>
    </row>
    <row r="23" spans="1:26" s="20" customFormat="1" ht="18" customHeight="1" thickTop="1">
      <c r="A23" s="94"/>
      <c r="B23" s="94"/>
      <c r="C23" s="94"/>
      <c r="D23" s="53"/>
      <c r="E23" s="53"/>
      <c r="F23" s="53"/>
      <c r="G23" s="53"/>
      <c r="H23" s="53"/>
      <c r="I23" s="53"/>
      <c r="J23" s="53"/>
      <c r="K23" s="53"/>
      <c r="L23" s="53"/>
      <c r="M23" s="76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20" customFormat="1" ht="18" customHeight="1">
      <c r="A24" s="94" t="s">
        <v>209</v>
      </c>
      <c r="B24" s="94"/>
      <c r="C24" s="94"/>
      <c r="D24" s="53">
        <v>1163410</v>
      </c>
      <c r="E24" s="53"/>
      <c r="F24" s="53">
        <v>4322607</v>
      </c>
      <c r="G24" s="53"/>
      <c r="H24" s="53">
        <v>254660</v>
      </c>
      <c r="I24" s="53"/>
      <c r="J24" s="53">
        <v>963796</v>
      </c>
      <c r="K24" s="53"/>
      <c r="L24" s="56" t="s">
        <v>85</v>
      </c>
      <c r="M24" s="76"/>
      <c r="N24" s="56" t="s">
        <v>85</v>
      </c>
      <c r="O24" s="53"/>
      <c r="P24" s="56" t="s">
        <v>85</v>
      </c>
      <c r="Q24" s="53"/>
      <c r="R24" s="53">
        <v>118341</v>
      </c>
      <c r="S24" s="53"/>
      <c r="T24" s="53">
        <v>1066783</v>
      </c>
      <c r="U24" s="53"/>
      <c r="V24" s="56" t="s">
        <v>85</v>
      </c>
      <c r="W24" s="53"/>
      <c r="X24" s="53">
        <v>527940</v>
      </c>
      <c r="Y24" s="53"/>
      <c r="Z24" s="53">
        <f>SUM(D24:X24)</f>
        <v>8417537</v>
      </c>
    </row>
    <row r="25" spans="1:26" s="20" customFormat="1" ht="18" customHeight="1">
      <c r="A25" s="20" t="s">
        <v>205</v>
      </c>
      <c r="B25" s="94"/>
      <c r="C25" s="94"/>
      <c r="D25" s="53"/>
      <c r="E25" s="53"/>
      <c r="F25" s="53"/>
      <c r="G25" s="53"/>
      <c r="H25" s="53"/>
      <c r="I25" s="53"/>
      <c r="J25" s="53"/>
      <c r="K25" s="53"/>
      <c r="L25" s="53"/>
      <c r="M25" s="76"/>
      <c r="N25" s="53"/>
      <c r="O25" s="53"/>
      <c r="P25" s="53"/>
      <c r="Q25" s="76"/>
      <c r="R25" s="53"/>
      <c r="S25" s="53"/>
      <c r="T25" s="53"/>
      <c r="U25" s="53"/>
      <c r="V25" s="56"/>
      <c r="W25" s="53"/>
      <c r="X25" s="53"/>
      <c r="Y25" s="53"/>
      <c r="Z25" s="53"/>
    </row>
    <row r="26" spans="1:26" s="20" customFormat="1" ht="18" customHeight="1">
      <c r="A26" s="20" t="s">
        <v>206</v>
      </c>
      <c r="B26" s="41">
        <v>3</v>
      </c>
      <c r="C26" s="94"/>
      <c r="D26" s="109" t="s">
        <v>85</v>
      </c>
      <c r="E26" s="53"/>
      <c r="F26" s="109" t="s">
        <v>85</v>
      </c>
      <c r="G26" s="53"/>
      <c r="H26" s="109" t="s">
        <v>85</v>
      </c>
      <c r="I26" s="53"/>
      <c r="J26" s="106">
        <v>-241391</v>
      </c>
      <c r="K26" s="53"/>
      <c r="L26" s="109" t="s">
        <v>85</v>
      </c>
      <c r="M26" s="76"/>
      <c r="N26" s="109" t="s">
        <v>85</v>
      </c>
      <c r="O26" s="76"/>
      <c r="P26" s="109" t="s">
        <v>85</v>
      </c>
      <c r="Q26" s="76"/>
      <c r="R26" s="109" t="s">
        <v>85</v>
      </c>
      <c r="S26" s="76"/>
      <c r="T26" s="109" t="s">
        <v>85</v>
      </c>
      <c r="U26" s="53"/>
      <c r="V26" s="109" t="s">
        <v>85</v>
      </c>
      <c r="W26" s="76"/>
      <c r="X26" s="109" t="s">
        <v>85</v>
      </c>
      <c r="Y26" s="53"/>
      <c r="Z26" s="57">
        <f>SUM(F26:X26)</f>
        <v>-241391</v>
      </c>
    </row>
    <row r="27" spans="1:26" s="20" customFormat="1" ht="18" customHeight="1">
      <c r="A27" s="94" t="s">
        <v>210</v>
      </c>
      <c r="B27" s="94"/>
      <c r="C27" s="94"/>
      <c r="D27" s="53">
        <f>SUM(D24:D26)</f>
        <v>1163410</v>
      </c>
      <c r="E27" s="53"/>
      <c r="F27" s="53">
        <f>SUM(F24:F26)</f>
        <v>4322607</v>
      </c>
      <c r="G27" s="53"/>
      <c r="H27" s="53">
        <f>SUM(H24:H26)</f>
        <v>254660</v>
      </c>
      <c r="I27" s="53"/>
      <c r="J27" s="53">
        <f>SUM(J24:J26)</f>
        <v>722405</v>
      </c>
      <c r="K27" s="53"/>
      <c r="L27" s="56" t="s">
        <v>85</v>
      </c>
      <c r="M27" s="53"/>
      <c r="N27" s="56" t="s">
        <v>85</v>
      </c>
      <c r="O27" s="53"/>
      <c r="P27" s="56" t="s">
        <v>85</v>
      </c>
      <c r="Q27" s="53"/>
      <c r="R27" s="53">
        <f>SUM(R24:R26)</f>
        <v>118341</v>
      </c>
      <c r="S27" s="53"/>
      <c r="T27" s="53">
        <f>SUM(T24:T26)</f>
        <v>1066783</v>
      </c>
      <c r="U27" s="53"/>
      <c r="V27" s="56" t="s">
        <v>85</v>
      </c>
      <c r="W27" s="53"/>
      <c r="X27" s="53">
        <f>SUM(X24:X26)</f>
        <v>527940</v>
      </c>
      <c r="Y27" s="53"/>
      <c r="Z27" s="53">
        <f>SUM(Z24:Z26)</f>
        <v>8176146</v>
      </c>
    </row>
    <row r="28" spans="1:26" s="20" customFormat="1" ht="18" customHeight="1">
      <c r="A28" s="20" t="s">
        <v>142</v>
      </c>
      <c r="B28" s="41">
        <v>19</v>
      </c>
      <c r="D28" s="129">
        <v>17628</v>
      </c>
      <c r="E28" s="53"/>
      <c r="F28" s="56" t="s">
        <v>85</v>
      </c>
      <c r="G28" s="53"/>
      <c r="H28" s="56" t="s">
        <v>85</v>
      </c>
      <c r="I28" s="53"/>
      <c r="J28" s="56" t="s">
        <v>85</v>
      </c>
      <c r="K28" s="53"/>
      <c r="L28" s="56" t="s">
        <v>85</v>
      </c>
      <c r="M28" s="76"/>
      <c r="N28" s="56" t="s">
        <v>85</v>
      </c>
      <c r="O28" s="53"/>
      <c r="P28" s="56" t="s">
        <v>85</v>
      </c>
      <c r="Q28" s="53"/>
      <c r="R28" s="56" t="s">
        <v>85</v>
      </c>
      <c r="S28" s="53"/>
      <c r="T28" s="56" t="s">
        <v>85</v>
      </c>
      <c r="U28" s="53"/>
      <c r="V28" s="56" t="s">
        <v>85</v>
      </c>
      <c r="W28" s="53"/>
      <c r="X28" s="56" t="s">
        <v>85</v>
      </c>
      <c r="Y28" s="53"/>
      <c r="Z28" s="53">
        <f aca="true" t="shared" si="1" ref="Z28:Z37">SUM(D28:X28)</f>
        <v>17628</v>
      </c>
    </row>
    <row r="29" spans="1:26" s="20" customFormat="1" ht="18" customHeight="1">
      <c r="A29" s="20" t="s">
        <v>143</v>
      </c>
      <c r="B29" s="41">
        <v>19</v>
      </c>
      <c r="D29" s="56" t="s">
        <v>85</v>
      </c>
      <c r="E29" s="53"/>
      <c r="F29" s="129">
        <v>239560</v>
      </c>
      <c r="G29" s="53"/>
      <c r="H29" s="56" t="s">
        <v>85</v>
      </c>
      <c r="I29" s="53"/>
      <c r="J29" s="56" t="s">
        <v>85</v>
      </c>
      <c r="K29" s="53"/>
      <c r="L29" s="56" t="s">
        <v>85</v>
      </c>
      <c r="M29" s="76"/>
      <c r="N29" s="56" t="s">
        <v>85</v>
      </c>
      <c r="O29" s="53"/>
      <c r="P29" s="56" t="s">
        <v>85</v>
      </c>
      <c r="Q29" s="53"/>
      <c r="R29" s="56" t="s">
        <v>85</v>
      </c>
      <c r="S29" s="53"/>
      <c r="T29" s="56" t="s">
        <v>85</v>
      </c>
      <c r="U29" s="53"/>
      <c r="V29" s="56" t="s">
        <v>85</v>
      </c>
      <c r="W29" s="53"/>
      <c r="X29" s="56" t="s">
        <v>85</v>
      </c>
      <c r="Y29" s="53"/>
      <c r="Z29" s="53">
        <f t="shared" si="1"/>
        <v>239560</v>
      </c>
    </row>
    <row r="30" spans="1:26" s="20" customFormat="1" ht="18" customHeight="1">
      <c r="A30" s="20" t="s">
        <v>134</v>
      </c>
      <c r="B30" s="41">
        <v>19</v>
      </c>
      <c r="D30" s="133" t="s">
        <v>85</v>
      </c>
      <c r="E30" s="53"/>
      <c r="F30" s="133" t="s">
        <v>85</v>
      </c>
      <c r="G30" s="53"/>
      <c r="H30" s="133" t="s">
        <v>85</v>
      </c>
      <c r="I30" s="130"/>
      <c r="J30" s="133" t="s">
        <v>85</v>
      </c>
      <c r="K30" s="130"/>
      <c r="L30" s="53">
        <v>305000</v>
      </c>
      <c r="M30" s="76"/>
      <c r="N30" s="133" t="s">
        <v>85</v>
      </c>
      <c r="O30" s="130"/>
      <c r="P30" s="133" t="s">
        <v>85</v>
      </c>
      <c r="Q30" s="130"/>
      <c r="R30" s="133" t="s">
        <v>85</v>
      </c>
      <c r="S30" s="130"/>
      <c r="T30" s="56" t="s">
        <v>85</v>
      </c>
      <c r="U30" s="53"/>
      <c r="V30" s="133" t="s">
        <v>85</v>
      </c>
      <c r="W30" s="53"/>
      <c r="X30" s="133" t="s">
        <v>85</v>
      </c>
      <c r="Y30" s="53"/>
      <c r="Z30" s="53">
        <f t="shared" si="1"/>
        <v>305000</v>
      </c>
    </row>
    <row r="31" spans="1:26" s="20" customFormat="1" ht="18" customHeight="1">
      <c r="A31" s="20" t="s">
        <v>170</v>
      </c>
      <c r="B31" s="41">
        <v>19</v>
      </c>
      <c r="D31" s="133" t="s">
        <v>85</v>
      </c>
      <c r="E31" s="53"/>
      <c r="F31" s="133" t="s">
        <v>85</v>
      </c>
      <c r="G31" s="53"/>
      <c r="H31" s="133" t="s">
        <v>85</v>
      </c>
      <c r="I31" s="130"/>
      <c r="J31" s="133" t="s">
        <v>85</v>
      </c>
      <c r="K31" s="130"/>
      <c r="L31" s="133" t="s">
        <v>85</v>
      </c>
      <c r="M31" s="76"/>
      <c r="N31" s="133" t="s">
        <v>85</v>
      </c>
      <c r="O31" s="130"/>
      <c r="P31" s="133" t="s">
        <v>85</v>
      </c>
      <c r="Q31" s="130"/>
      <c r="R31" s="133" t="s">
        <v>85</v>
      </c>
      <c r="S31" s="130"/>
      <c r="T31" s="56" t="s">
        <v>85</v>
      </c>
      <c r="U31" s="130"/>
      <c r="V31" s="53">
        <v>-44981</v>
      </c>
      <c r="W31" s="130"/>
      <c r="X31" s="56" t="s">
        <v>85</v>
      </c>
      <c r="Y31" s="53"/>
      <c r="Z31" s="53">
        <f t="shared" si="1"/>
        <v>-44981</v>
      </c>
    </row>
    <row r="32" spans="1:26" s="20" customFormat="1" ht="18" customHeight="1">
      <c r="A32" s="20" t="s">
        <v>120</v>
      </c>
      <c r="B32" s="41"/>
      <c r="D32" s="56" t="s">
        <v>85</v>
      </c>
      <c r="E32" s="53"/>
      <c r="F32" s="56" t="s">
        <v>85</v>
      </c>
      <c r="G32" s="53"/>
      <c r="H32" s="130">
        <v>91324</v>
      </c>
      <c r="I32" s="53"/>
      <c r="J32" s="56" t="s">
        <v>85</v>
      </c>
      <c r="K32" s="53"/>
      <c r="L32" s="56" t="s">
        <v>85</v>
      </c>
      <c r="M32" s="76"/>
      <c r="N32" s="56" t="s">
        <v>85</v>
      </c>
      <c r="O32" s="53"/>
      <c r="P32" s="56" t="s">
        <v>85</v>
      </c>
      <c r="Q32" s="53"/>
      <c r="R32" s="56" t="s">
        <v>85</v>
      </c>
      <c r="S32" s="53"/>
      <c r="T32" s="56" t="s">
        <v>85</v>
      </c>
      <c r="U32" s="53"/>
      <c r="V32" s="56" t="s">
        <v>85</v>
      </c>
      <c r="W32" s="53"/>
      <c r="X32" s="56" t="s">
        <v>85</v>
      </c>
      <c r="Y32" s="53"/>
      <c r="Z32" s="53">
        <f t="shared" si="1"/>
        <v>91324</v>
      </c>
    </row>
    <row r="33" spans="1:26" s="20" customFormat="1" ht="18" customHeight="1">
      <c r="A33" s="20" t="s">
        <v>216</v>
      </c>
      <c r="B33" s="41"/>
      <c r="D33" s="56"/>
      <c r="E33" s="53"/>
      <c r="F33" s="56"/>
      <c r="G33" s="53"/>
      <c r="H33" s="130"/>
      <c r="I33" s="53"/>
      <c r="J33" s="56"/>
      <c r="K33" s="53"/>
      <c r="L33" s="56"/>
      <c r="M33" s="76"/>
      <c r="N33" s="56"/>
      <c r="O33" s="53"/>
      <c r="P33" s="56"/>
      <c r="Q33" s="53"/>
      <c r="R33" s="56"/>
      <c r="S33" s="53"/>
      <c r="T33" s="56"/>
      <c r="U33" s="53"/>
      <c r="V33" s="56"/>
      <c r="W33" s="53"/>
      <c r="X33" s="56"/>
      <c r="Y33" s="53"/>
      <c r="Z33" s="53"/>
    </row>
    <row r="34" spans="1:26" s="20" customFormat="1" ht="18" customHeight="1">
      <c r="A34" s="20" t="s">
        <v>217</v>
      </c>
      <c r="B34" s="41"/>
      <c r="D34" s="56" t="s">
        <v>85</v>
      </c>
      <c r="E34" s="53"/>
      <c r="F34" s="56" t="s">
        <v>85</v>
      </c>
      <c r="G34" s="53"/>
      <c r="H34" s="56" t="s">
        <v>85</v>
      </c>
      <c r="I34" s="53"/>
      <c r="J34" s="56" t="s">
        <v>85</v>
      </c>
      <c r="K34" s="53"/>
      <c r="L34" s="56" t="s">
        <v>85</v>
      </c>
      <c r="M34" s="76"/>
      <c r="N34" s="56" t="s">
        <v>85</v>
      </c>
      <c r="O34" s="53"/>
      <c r="P34" s="56" t="s">
        <v>85</v>
      </c>
      <c r="Q34" s="53"/>
      <c r="R34" s="56" t="s">
        <v>85</v>
      </c>
      <c r="S34" s="53"/>
      <c r="T34" s="56" t="s">
        <v>85</v>
      </c>
      <c r="U34" s="53"/>
      <c r="V34" s="56" t="s">
        <v>85</v>
      </c>
      <c r="W34" s="53"/>
      <c r="X34" s="53">
        <v>-57218</v>
      </c>
      <c r="Y34" s="53"/>
      <c r="Z34" s="53">
        <f t="shared" si="1"/>
        <v>-57218</v>
      </c>
    </row>
    <row r="35" spans="1:26" s="20" customFormat="1" ht="18" customHeight="1">
      <c r="A35" s="20" t="s">
        <v>158</v>
      </c>
      <c r="B35" s="41"/>
      <c r="D35" s="56" t="s">
        <v>85</v>
      </c>
      <c r="E35" s="53"/>
      <c r="F35" s="56" t="s">
        <v>85</v>
      </c>
      <c r="G35" s="53"/>
      <c r="H35" s="56" t="s">
        <v>85</v>
      </c>
      <c r="I35" s="53"/>
      <c r="J35" s="56" t="s">
        <v>85</v>
      </c>
      <c r="K35" s="53"/>
      <c r="L35" s="56" t="s">
        <v>85</v>
      </c>
      <c r="M35" s="76"/>
      <c r="N35" s="56" t="s">
        <v>85</v>
      </c>
      <c r="O35" s="53"/>
      <c r="P35" s="56" t="s">
        <v>85</v>
      </c>
      <c r="Q35" s="53"/>
      <c r="R35" s="56" t="s">
        <v>85</v>
      </c>
      <c r="S35" s="53"/>
      <c r="T35" s="53">
        <f>SUM('BS&amp;PL'!I228)</f>
        <v>633978</v>
      </c>
      <c r="U35" s="53"/>
      <c r="V35" s="56" t="s">
        <v>85</v>
      </c>
      <c r="W35" s="53"/>
      <c r="X35" s="56" t="s">
        <v>85</v>
      </c>
      <c r="Y35" s="53"/>
      <c r="Z35" s="53">
        <f t="shared" si="1"/>
        <v>633978</v>
      </c>
    </row>
    <row r="36" spans="1:26" s="20" customFormat="1" ht="18" customHeight="1">
      <c r="A36" s="20" t="s">
        <v>80</v>
      </c>
      <c r="B36" s="41">
        <v>14</v>
      </c>
      <c r="D36" s="133" t="s">
        <v>85</v>
      </c>
      <c r="E36" s="53"/>
      <c r="F36" s="133" t="s">
        <v>85</v>
      </c>
      <c r="G36" s="53"/>
      <c r="H36" s="133" t="s">
        <v>85</v>
      </c>
      <c r="I36" s="130"/>
      <c r="J36" s="133" t="s">
        <v>85</v>
      </c>
      <c r="K36" s="130"/>
      <c r="L36" s="56" t="s">
        <v>85</v>
      </c>
      <c r="M36" s="76"/>
      <c r="N36" s="133" t="s">
        <v>85</v>
      </c>
      <c r="O36" s="130"/>
      <c r="P36" s="133" t="s">
        <v>85</v>
      </c>
      <c r="Q36" s="130"/>
      <c r="R36" s="133" t="s">
        <v>85</v>
      </c>
      <c r="S36" s="130"/>
      <c r="T36" s="53">
        <v>-590518</v>
      </c>
      <c r="U36" s="130"/>
      <c r="V36" s="56" t="s">
        <v>85</v>
      </c>
      <c r="W36" s="130"/>
      <c r="X36" s="56" t="s">
        <v>85</v>
      </c>
      <c r="Y36" s="130"/>
      <c r="Z36" s="53">
        <f t="shared" si="1"/>
        <v>-590518</v>
      </c>
    </row>
    <row r="37" spans="1:26" s="20" customFormat="1" ht="18" customHeight="1">
      <c r="A37" s="20" t="s">
        <v>208</v>
      </c>
      <c r="D37" s="133" t="s">
        <v>85</v>
      </c>
      <c r="E37" s="53"/>
      <c r="F37" s="133" t="s">
        <v>85</v>
      </c>
      <c r="G37" s="53"/>
      <c r="H37" s="133" t="s">
        <v>85</v>
      </c>
      <c r="I37" s="130"/>
      <c r="J37" s="133" t="s">
        <v>85</v>
      </c>
      <c r="K37" s="130"/>
      <c r="L37" s="56" t="s">
        <v>85</v>
      </c>
      <c r="M37" s="76"/>
      <c r="N37" s="133" t="s">
        <v>85</v>
      </c>
      <c r="O37" s="130"/>
      <c r="P37" s="133" t="s">
        <v>85</v>
      </c>
      <c r="Q37" s="130"/>
      <c r="R37" s="133" t="s">
        <v>85</v>
      </c>
      <c r="S37" s="130"/>
      <c r="T37" s="56" t="s">
        <v>85</v>
      </c>
      <c r="U37" s="53"/>
      <c r="V37" s="56" t="s">
        <v>85</v>
      </c>
      <c r="W37" s="53"/>
      <c r="X37" s="53">
        <v>40847</v>
      </c>
      <c r="Y37" s="130"/>
      <c r="Z37" s="53">
        <f t="shared" si="1"/>
        <v>40847</v>
      </c>
    </row>
    <row r="38" spans="1:26" s="20" customFormat="1" ht="18" customHeight="1" thickBot="1">
      <c r="A38" s="94" t="s">
        <v>193</v>
      </c>
      <c r="B38" s="94"/>
      <c r="C38" s="94"/>
      <c r="D38" s="131">
        <f>SUM(D27:D37)</f>
        <v>1181038</v>
      </c>
      <c r="E38" s="53"/>
      <c r="F38" s="131">
        <f>SUM(F27:F37)</f>
        <v>4562167</v>
      </c>
      <c r="G38" s="53"/>
      <c r="H38" s="131">
        <f>SUM(H27:H37)</f>
        <v>345984</v>
      </c>
      <c r="I38" s="53"/>
      <c r="J38" s="131">
        <f>SUM(J27:J37)</f>
        <v>722405</v>
      </c>
      <c r="K38" s="53"/>
      <c r="L38" s="131">
        <f>SUM(L27:L37)</f>
        <v>305000</v>
      </c>
      <c r="M38" s="76"/>
      <c r="N38" s="132" t="s">
        <v>85</v>
      </c>
      <c r="O38" s="53"/>
      <c r="P38" s="132" t="s">
        <v>85</v>
      </c>
      <c r="Q38" s="53"/>
      <c r="R38" s="131">
        <f>SUM(R27:R37)</f>
        <v>118341</v>
      </c>
      <c r="S38" s="53"/>
      <c r="T38" s="131">
        <f>SUM(T27:T37)</f>
        <v>1110243</v>
      </c>
      <c r="U38" s="53"/>
      <c r="V38" s="131">
        <f>SUM(V27:V37)</f>
        <v>-44981</v>
      </c>
      <c r="W38" s="53"/>
      <c r="X38" s="131">
        <f>SUM(X27:X37)</f>
        <v>511569</v>
      </c>
      <c r="Y38" s="53"/>
      <c r="Z38" s="131">
        <f>SUM(Z27:Z37)</f>
        <v>8811766</v>
      </c>
    </row>
    <row r="39" spans="4:27" ht="11.25" customHeight="1" thickTop="1"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82"/>
    </row>
    <row r="40" spans="1:27" ht="18" customHeight="1">
      <c r="A40" s="8" t="s">
        <v>55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2"/>
    </row>
    <row r="41" spans="1:27" ht="11.25" customHeight="1">
      <c r="A41" s="8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82"/>
    </row>
    <row r="42" spans="1:27" ht="18" customHeight="1">
      <c r="A42" s="148" t="s">
        <v>124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82"/>
    </row>
    <row r="43" ht="18.75">
      <c r="Z43" s="80" t="s">
        <v>156</v>
      </c>
    </row>
    <row r="44" spans="1:26" ht="18.75">
      <c r="A44" s="150" t="s">
        <v>58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18.75">
      <c r="A45" s="150" t="s">
        <v>130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8.75">
      <c r="A46" s="150" t="str">
        <f>A4</f>
        <v>สำหรับงวดหกเดือนสิ้นสุดวันที่ 30 มิถุนายน 2550 และ 2549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s="82" customFormat="1" ht="18.75">
      <c r="A47" s="81"/>
      <c r="B47" s="81"/>
      <c r="C47" s="81"/>
      <c r="I47" s="83"/>
      <c r="Z47" s="84" t="s">
        <v>151</v>
      </c>
    </row>
    <row r="48" spans="4:26" ht="18.75">
      <c r="D48" s="86"/>
      <c r="E48" s="86"/>
      <c r="F48" s="151" t="s">
        <v>176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4:26" ht="18.75">
      <c r="D49" s="83"/>
      <c r="E49" s="83"/>
      <c r="F49" s="83"/>
      <c r="G49" s="86"/>
      <c r="H49" s="152" t="s">
        <v>52</v>
      </c>
      <c r="I49" s="152"/>
      <c r="J49" s="152"/>
      <c r="K49" s="152"/>
      <c r="L49" s="152"/>
      <c r="M49" s="152"/>
      <c r="N49" s="152"/>
      <c r="T49" s="85"/>
      <c r="U49" s="93" t="s">
        <v>71</v>
      </c>
      <c r="V49" s="85"/>
      <c r="Y49" s="86"/>
      <c r="Z49" s="86"/>
    </row>
    <row r="50" spans="4:26" ht="18.75">
      <c r="D50" s="86"/>
      <c r="E50" s="86"/>
      <c r="F50" s="86"/>
      <c r="G50" s="86"/>
      <c r="H50" s="86"/>
      <c r="I50" s="86"/>
      <c r="J50" s="91" t="s">
        <v>52</v>
      </c>
      <c r="K50" s="83"/>
      <c r="L50" s="83"/>
      <c r="P50" s="91"/>
      <c r="R50" s="91" t="s">
        <v>195</v>
      </c>
      <c r="T50" s="86"/>
      <c r="U50" s="83"/>
      <c r="V50" s="86"/>
      <c r="Y50" s="86"/>
      <c r="Z50" s="86"/>
    </row>
    <row r="51" spans="1:26" ht="18.75">
      <c r="A51" s="91"/>
      <c r="B51" s="91"/>
      <c r="C51" s="91"/>
      <c r="D51" s="82"/>
      <c r="E51" s="91"/>
      <c r="F51" s="91" t="s">
        <v>12</v>
      </c>
      <c r="G51" s="91"/>
      <c r="J51" s="91" t="s">
        <v>166</v>
      </c>
      <c r="K51" s="91"/>
      <c r="L51" s="91" t="s">
        <v>52</v>
      </c>
      <c r="N51" s="91" t="s">
        <v>136</v>
      </c>
      <c r="P51" s="91" t="s">
        <v>196</v>
      </c>
      <c r="R51" s="91" t="s">
        <v>197</v>
      </c>
      <c r="T51" s="91" t="s">
        <v>198</v>
      </c>
      <c r="Y51" s="91"/>
      <c r="Z51" s="91"/>
    </row>
    <row r="52" spans="4:24" ht="18.75">
      <c r="D52" s="9" t="s">
        <v>34</v>
      </c>
      <c r="F52" s="91" t="s">
        <v>35</v>
      </c>
      <c r="H52" s="91" t="s">
        <v>137</v>
      </c>
      <c r="I52" s="91"/>
      <c r="J52" s="91" t="s">
        <v>167</v>
      </c>
      <c r="K52" s="91"/>
      <c r="L52" s="91" t="s">
        <v>138</v>
      </c>
      <c r="N52" s="91" t="s">
        <v>139</v>
      </c>
      <c r="P52" s="91" t="s">
        <v>199</v>
      </c>
      <c r="R52" s="91" t="s">
        <v>200</v>
      </c>
      <c r="T52" s="91" t="s">
        <v>87</v>
      </c>
      <c r="U52" s="91"/>
      <c r="V52" s="91"/>
      <c r="X52" s="91" t="s">
        <v>168</v>
      </c>
    </row>
    <row r="53" spans="1:26" ht="18.75">
      <c r="A53" s="91"/>
      <c r="B53" s="91"/>
      <c r="C53" s="91"/>
      <c r="D53" s="20"/>
      <c r="E53" s="91"/>
      <c r="F53" s="93" t="s">
        <v>36</v>
      </c>
      <c r="G53" s="91"/>
      <c r="H53" s="93" t="s">
        <v>140</v>
      </c>
      <c r="I53" s="83"/>
      <c r="J53" s="93" t="s">
        <v>119</v>
      </c>
      <c r="K53" s="91"/>
      <c r="L53" s="93" t="s">
        <v>201</v>
      </c>
      <c r="N53" s="93" t="s">
        <v>141</v>
      </c>
      <c r="P53" s="93" t="s">
        <v>202</v>
      </c>
      <c r="R53" s="93" t="s">
        <v>203</v>
      </c>
      <c r="T53" s="93" t="s">
        <v>86</v>
      </c>
      <c r="U53" s="83"/>
      <c r="V53" s="93" t="s">
        <v>27</v>
      </c>
      <c r="X53" s="93" t="s">
        <v>169</v>
      </c>
      <c r="Y53" s="91"/>
      <c r="Z53" s="93" t="s">
        <v>29</v>
      </c>
    </row>
    <row r="54" spans="1:26" s="20" customFormat="1" ht="18.75">
      <c r="A54" s="94" t="s">
        <v>204</v>
      </c>
      <c r="B54" s="94"/>
      <c r="C54" s="94"/>
      <c r="E54" s="16"/>
      <c r="F54" s="53">
        <v>1181038</v>
      </c>
      <c r="G54" s="53"/>
      <c r="H54" s="53">
        <v>4625091</v>
      </c>
      <c r="I54" s="53"/>
      <c r="J54" s="53">
        <v>679137</v>
      </c>
      <c r="K54" s="53"/>
      <c r="L54" s="53">
        <v>982615</v>
      </c>
      <c r="M54" s="76"/>
      <c r="N54" s="53">
        <v>305000</v>
      </c>
      <c r="O54" s="76"/>
      <c r="P54" s="76">
        <v>-19963</v>
      </c>
      <c r="Q54" s="76"/>
      <c r="R54" s="76">
        <v>50063</v>
      </c>
      <c r="S54" s="76"/>
      <c r="T54" s="53">
        <v>131226</v>
      </c>
      <c r="U54" s="53"/>
      <c r="V54" s="53">
        <v>1786066</v>
      </c>
      <c r="W54" s="76"/>
      <c r="X54" s="56" t="s">
        <v>85</v>
      </c>
      <c r="Y54" s="53"/>
      <c r="Z54" s="53">
        <f>SUM(F54:X54)</f>
        <v>9720273</v>
      </c>
    </row>
    <row r="55" spans="1:26" s="20" customFormat="1" ht="18.75">
      <c r="A55" s="20" t="s">
        <v>211</v>
      </c>
      <c r="B55" s="94"/>
      <c r="C55" s="94"/>
      <c r="E55" s="16"/>
      <c r="F55" s="53"/>
      <c r="G55" s="53"/>
      <c r="H55" s="53"/>
      <c r="I55" s="53"/>
      <c r="J55" s="53"/>
      <c r="K55" s="53"/>
      <c r="L55" s="53"/>
      <c r="M55" s="76"/>
      <c r="N55" s="56"/>
      <c r="O55" s="76"/>
      <c r="P55" s="76"/>
      <c r="Q55" s="76"/>
      <c r="R55" s="76"/>
      <c r="S55" s="76"/>
      <c r="T55" s="53"/>
      <c r="U55" s="53"/>
      <c r="V55" s="53"/>
      <c r="W55" s="76"/>
      <c r="X55" s="56"/>
      <c r="Y55" s="53"/>
      <c r="Z55" s="53"/>
    </row>
    <row r="56" spans="1:26" s="20" customFormat="1" ht="18.75">
      <c r="A56" s="20" t="s">
        <v>212</v>
      </c>
      <c r="B56" s="94"/>
      <c r="C56" s="94"/>
      <c r="D56" s="41">
        <v>2</v>
      </c>
      <c r="E56" s="16"/>
      <c r="F56" s="109" t="s">
        <v>85</v>
      </c>
      <c r="G56" s="53"/>
      <c r="H56" s="57">
        <v>-62924</v>
      </c>
      <c r="I56" s="53"/>
      <c r="J56" s="109" t="s">
        <v>85</v>
      </c>
      <c r="K56" s="53"/>
      <c r="L56" s="57">
        <v>-555492</v>
      </c>
      <c r="M56" s="76"/>
      <c r="N56" s="57">
        <f>-N54</f>
        <v>-305000</v>
      </c>
      <c r="O56" s="76"/>
      <c r="P56" s="134">
        <f>-P54</f>
        <v>19963</v>
      </c>
      <c r="Q56" s="76"/>
      <c r="R56" s="109" t="s">
        <v>85</v>
      </c>
      <c r="S56" s="76"/>
      <c r="T56" s="109" t="s">
        <v>85</v>
      </c>
      <c r="U56" s="53"/>
      <c r="V56" s="57">
        <v>-725826</v>
      </c>
      <c r="W56" s="76"/>
      <c r="X56" s="109" t="s">
        <v>85</v>
      </c>
      <c r="Y56" s="53"/>
      <c r="Z56" s="57">
        <f aca="true" t="shared" si="2" ref="Z56:Z61">SUM(F56:X56)</f>
        <v>-1629279</v>
      </c>
    </row>
    <row r="57" spans="1:26" s="20" customFormat="1" ht="18.75">
      <c r="A57" s="94" t="s">
        <v>207</v>
      </c>
      <c r="B57" s="94"/>
      <c r="C57" s="94"/>
      <c r="E57" s="16"/>
      <c r="F57" s="53">
        <f>SUM(F54:F56)</f>
        <v>1181038</v>
      </c>
      <c r="G57" s="53"/>
      <c r="H57" s="53">
        <f>SUM(H54:H56)</f>
        <v>4562167</v>
      </c>
      <c r="I57" s="53"/>
      <c r="J57" s="53">
        <f>SUM(J54:J56)</f>
        <v>679137</v>
      </c>
      <c r="K57" s="53"/>
      <c r="L57" s="53">
        <f>SUM(L54:L56)</f>
        <v>427123</v>
      </c>
      <c r="M57" s="53"/>
      <c r="N57" s="56" t="s">
        <v>85</v>
      </c>
      <c r="O57" s="53"/>
      <c r="P57" s="56" t="s">
        <v>85</v>
      </c>
      <c r="Q57" s="53"/>
      <c r="R57" s="53">
        <f>SUM(R54:R56)</f>
        <v>50063</v>
      </c>
      <c r="S57" s="53"/>
      <c r="T57" s="53">
        <f>SUM(T54:T56)</f>
        <v>131226</v>
      </c>
      <c r="U57" s="53"/>
      <c r="V57" s="53">
        <f>SUM(V54:V56)</f>
        <v>1060240</v>
      </c>
      <c r="W57" s="53"/>
      <c r="X57" s="56" t="s">
        <v>85</v>
      </c>
      <c r="Y57" s="53"/>
      <c r="Z57" s="53">
        <f t="shared" si="2"/>
        <v>8090994</v>
      </c>
    </row>
    <row r="58" spans="1:26" s="20" customFormat="1" ht="18.75">
      <c r="A58" s="20" t="s">
        <v>218</v>
      </c>
      <c r="D58" s="41">
        <v>18</v>
      </c>
      <c r="E58" s="16"/>
      <c r="F58" s="53">
        <v>2680</v>
      </c>
      <c r="G58" s="53"/>
      <c r="H58" s="53">
        <v>96504</v>
      </c>
      <c r="I58" s="53"/>
      <c r="J58" s="56" t="s">
        <v>85</v>
      </c>
      <c r="K58" s="76"/>
      <c r="L58" s="56" t="s">
        <v>85</v>
      </c>
      <c r="M58" s="76"/>
      <c r="N58" s="56" t="s">
        <v>85</v>
      </c>
      <c r="O58" s="76"/>
      <c r="P58" s="56" t="s">
        <v>85</v>
      </c>
      <c r="Q58" s="76"/>
      <c r="R58" s="53">
        <v>-1030</v>
      </c>
      <c r="S58" s="76"/>
      <c r="T58" s="56" t="s">
        <v>85</v>
      </c>
      <c r="U58" s="76"/>
      <c r="V58" s="56" t="s">
        <v>85</v>
      </c>
      <c r="W58" s="76"/>
      <c r="X58" s="56" t="s">
        <v>85</v>
      </c>
      <c r="Y58" s="53"/>
      <c r="Z58" s="53">
        <f>SUM(F58:X58)</f>
        <v>98154</v>
      </c>
    </row>
    <row r="59" spans="1:26" s="20" customFormat="1" ht="18.75">
      <c r="A59" s="20" t="s">
        <v>120</v>
      </c>
      <c r="E59" s="16"/>
      <c r="F59" s="56" t="s">
        <v>85</v>
      </c>
      <c r="G59" s="53"/>
      <c r="H59" s="56" t="s">
        <v>85</v>
      </c>
      <c r="I59" s="53"/>
      <c r="J59" s="53">
        <v>236672</v>
      </c>
      <c r="K59" s="53"/>
      <c r="L59" s="56" t="s">
        <v>85</v>
      </c>
      <c r="M59" s="76"/>
      <c r="N59" s="56" t="s">
        <v>85</v>
      </c>
      <c r="O59" s="76"/>
      <c r="P59" s="56" t="s">
        <v>85</v>
      </c>
      <c r="Q59" s="76"/>
      <c r="R59" s="56" t="s">
        <v>85</v>
      </c>
      <c r="S59" s="76"/>
      <c r="T59" s="56" t="s">
        <v>85</v>
      </c>
      <c r="U59" s="53"/>
      <c r="V59" s="56" t="s">
        <v>85</v>
      </c>
      <c r="W59" s="76"/>
      <c r="X59" s="56" t="s">
        <v>85</v>
      </c>
      <c r="Y59" s="53"/>
      <c r="Z59" s="53">
        <f t="shared" si="2"/>
        <v>236672</v>
      </c>
    </row>
    <row r="60" spans="1:26" s="20" customFormat="1" ht="18.75">
      <c r="A60" s="20" t="s">
        <v>80</v>
      </c>
      <c r="D60" s="41">
        <v>14</v>
      </c>
      <c r="E60" s="16"/>
      <c r="F60" s="56" t="s">
        <v>85</v>
      </c>
      <c r="G60" s="53"/>
      <c r="H60" s="56" t="s">
        <v>85</v>
      </c>
      <c r="I60" s="130"/>
      <c r="J60" s="56" t="s">
        <v>85</v>
      </c>
      <c r="K60" s="130"/>
      <c r="L60" s="56" t="s">
        <v>85</v>
      </c>
      <c r="M60" s="76"/>
      <c r="N60" s="56" t="s">
        <v>85</v>
      </c>
      <c r="O60" s="76"/>
      <c r="P60" s="56" t="s">
        <v>85</v>
      </c>
      <c r="Q60" s="76"/>
      <c r="R60" s="56" t="s">
        <v>85</v>
      </c>
      <c r="S60" s="76"/>
      <c r="T60" s="56" t="s">
        <v>85</v>
      </c>
      <c r="U60" s="53"/>
      <c r="V60" s="53">
        <v>-590518</v>
      </c>
      <c r="W60" s="76"/>
      <c r="X60" s="56" t="s">
        <v>85</v>
      </c>
      <c r="Y60" s="53"/>
      <c r="Z60" s="53">
        <f t="shared" si="2"/>
        <v>-590518</v>
      </c>
    </row>
    <row r="61" spans="1:26" s="20" customFormat="1" ht="18.75">
      <c r="A61" s="20" t="s">
        <v>158</v>
      </c>
      <c r="D61" s="96"/>
      <c r="E61" s="49"/>
      <c r="F61" s="56" t="s">
        <v>85</v>
      </c>
      <c r="G61" s="53"/>
      <c r="H61" s="56" t="s">
        <v>85</v>
      </c>
      <c r="I61" s="130"/>
      <c r="J61" s="56" t="s">
        <v>85</v>
      </c>
      <c r="K61" s="130"/>
      <c r="L61" s="56" t="s">
        <v>85</v>
      </c>
      <c r="M61" s="76"/>
      <c r="N61" s="56" t="s">
        <v>85</v>
      </c>
      <c r="O61" s="76"/>
      <c r="P61" s="56" t="s">
        <v>85</v>
      </c>
      <c r="Q61" s="76"/>
      <c r="R61" s="56" t="s">
        <v>85</v>
      </c>
      <c r="S61" s="76"/>
      <c r="T61" s="56" t="s">
        <v>85</v>
      </c>
      <c r="U61" s="130"/>
      <c r="V61" s="53">
        <f>SUM('BS&amp;PL'!K228)</f>
        <v>180529</v>
      </c>
      <c r="W61" s="76"/>
      <c r="X61" s="56" t="s">
        <v>85</v>
      </c>
      <c r="Y61" s="130"/>
      <c r="Z61" s="53">
        <f t="shared" si="2"/>
        <v>180529</v>
      </c>
    </row>
    <row r="62" spans="1:26" s="20" customFormat="1" ht="19.5" thickBot="1">
      <c r="A62" s="94" t="s">
        <v>194</v>
      </c>
      <c r="B62" s="94"/>
      <c r="C62" s="94"/>
      <c r="D62" s="16"/>
      <c r="E62" s="16"/>
      <c r="F62" s="131">
        <f>SUM(F57:F61)</f>
        <v>1183718</v>
      </c>
      <c r="G62" s="53"/>
      <c r="H62" s="131">
        <f>SUM(H57:H61)</f>
        <v>4658671</v>
      </c>
      <c r="I62" s="53"/>
      <c r="J62" s="131">
        <f>SUM(J57:J61)</f>
        <v>915809</v>
      </c>
      <c r="K62" s="53"/>
      <c r="L62" s="131">
        <f>SUM(L57:L61)</f>
        <v>427123</v>
      </c>
      <c r="M62" s="76"/>
      <c r="N62" s="132" t="s">
        <v>85</v>
      </c>
      <c r="O62" s="76"/>
      <c r="P62" s="132" t="s">
        <v>85</v>
      </c>
      <c r="Q62" s="76"/>
      <c r="R62" s="99">
        <f>SUM(R57:R61)</f>
        <v>49033</v>
      </c>
      <c r="S62" s="76"/>
      <c r="T62" s="131">
        <f>SUM(T57:T61)</f>
        <v>131226</v>
      </c>
      <c r="U62" s="53"/>
      <c r="V62" s="131">
        <f>SUM(V57:V61)</f>
        <v>650251</v>
      </c>
      <c r="W62" s="76"/>
      <c r="X62" s="132" t="s">
        <v>85</v>
      </c>
      <c r="Y62" s="53"/>
      <c r="Z62" s="131">
        <f>SUM(Z57:Z61)</f>
        <v>8015831</v>
      </c>
    </row>
    <row r="63" spans="1:26" s="20" customFormat="1" ht="19.5" thickTop="1">
      <c r="A63" s="94"/>
      <c r="B63" s="94"/>
      <c r="C63" s="94"/>
      <c r="D63" s="16"/>
      <c r="E63" s="16"/>
      <c r="F63" s="53"/>
      <c r="G63" s="53"/>
      <c r="H63" s="53"/>
      <c r="I63" s="53"/>
      <c r="J63" s="53"/>
      <c r="K63" s="53"/>
      <c r="L63" s="53"/>
      <c r="M63" s="76"/>
      <c r="N63" s="53"/>
      <c r="O63" s="76"/>
      <c r="P63" s="76"/>
      <c r="Q63" s="76"/>
      <c r="R63" s="76"/>
      <c r="S63" s="76"/>
      <c r="T63" s="53"/>
      <c r="U63" s="53"/>
      <c r="V63" s="53"/>
      <c r="W63" s="76"/>
      <c r="X63" s="53"/>
      <c r="Y63" s="53"/>
      <c r="Z63" s="53"/>
    </row>
    <row r="64" spans="1:26" s="20" customFormat="1" ht="18.75">
      <c r="A64" s="94" t="s">
        <v>209</v>
      </c>
      <c r="B64" s="94"/>
      <c r="C64" s="94"/>
      <c r="E64" s="16"/>
      <c r="F64" s="53">
        <v>1163410</v>
      </c>
      <c r="G64" s="53"/>
      <c r="H64" s="53">
        <v>4322607</v>
      </c>
      <c r="I64" s="53"/>
      <c r="J64" s="53">
        <v>254660</v>
      </c>
      <c r="K64" s="53"/>
      <c r="L64" s="53">
        <v>963797</v>
      </c>
      <c r="M64" s="76"/>
      <c r="N64" s="56" t="s">
        <v>85</v>
      </c>
      <c r="O64" s="76"/>
      <c r="P64" s="56" t="s">
        <v>85</v>
      </c>
      <c r="Q64" s="76"/>
      <c r="R64" s="56" t="s">
        <v>85</v>
      </c>
      <c r="S64" s="76"/>
      <c r="T64" s="53">
        <v>118341</v>
      </c>
      <c r="U64" s="53"/>
      <c r="V64" s="53">
        <v>1066783</v>
      </c>
      <c r="W64" s="76"/>
      <c r="X64" s="56" t="s">
        <v>85</v>
      </c>
      <c r="Y64" s="53"/>
      <c r="Z64" s="53">
        <f>SUM(F64:X64)</f>
        <v>7889598</v>
      </c>
    </row>
    <row r="65" spans="1:26" s="20" customFormat="1" ht="18.75">
      <c r="A65" s="20" t="s">
        <v>211</v>
      </c>
      <c r="B65" s="94"/>
      <c r="C65" s="94"/>
      <c r="E65" s="16"/>
      <c r="F65" s="53"/>
      <c r="G65" s="53"/>
      <c r="H65" s="53"/>
      <c r="I65" s="53"/>
      <c r="J65" s="53"/>
      <c r="K65" s="53"/>
      <c r="L65" s="53"/>
      <c r="M65" s="76"/>
      <c r="N65" s="56"/>
      <c r="O65" s="76"/>
      <c r="P65" s="56"/>
      <c r="Q65" s="76"/>
      <c r="R65" s="56"/>
      <c r="S65" s="76"/>
      <c r="T65" s="53"/>
      <c r="U65" s="53"/>
      <c r="V65" s="53"/>
      <c r="W65" s="76"/>
      <c r="X65" s="56"/>
      <c r="Y65" s="53"/>
      <c r="Z65" s="53"/>
    </row>
    <row r="66" spans="1:26" s="20" customFormat="1" ht="18.75">
      <c r="A66" s="20" t="s">
        <v>212</v>
      </c>
      <c r="B66" s="94"/>
      <c r="C66" s="94"/>
      <c r="D66" s="41">
        <v>2</v>
      </c>
      <c r="E66" s="16"/>
      <c r="F66" s="109" t="s">
        <v>85</v>
      </c>
      <c r="G66" s="53"/>
      <c r="H66" s="109" t="s">
        <v>85</v>
      </c>
      <c r="I66" s="53"/>
      <c r="J66" s="109" t="s">
        <v>85</v>
      </c>
      <c r="K66" s="53"/>
      <c r="L66" s="57">
        <v>-536674</v>
      </c>
      <c r="M66" s="76"/>
      <c r="N66" s="57">
        <v>-305000</v>
      </c>
      <c r="O66" s="76"/>
      <c r="P66" s="109" t="s">
        <v>85</v>
      </c>
      <c r="Q66" s="76"/>
      <c r="R66" s="109" t="s">
        <v>85</v>
      </c>
      <c r="S66" s="76"/>
      <c r="T66" s="109" t="s">
        <v>85</v>
      </c>
      <c r="U66" s="53"/>
      <c r="V66" s="57">
        <v>-485359</v>
      </c>
      <c r="W66" s="76"/>
      <c r="X66" s="57">
        <v>44981</v>
      </c>
      <c r="Y66" s="53"/>
      <c r="Z66" s="57">
        <f>SUM(F66:X66)</f>
        <v>-1282052</v>
      </c>
    </row>
    <row r="67" spans="1:26" s="20" customFormat="1" ht="18.75">
      <c r="A67" s="94" t="s">
        <v>210</v>
      </c>
      <c r="B67" s="94"/>
      <c r="C67" s="94"/>
      <c r="E67" s="16"/>
      <c r="F67" s="53">
        <f>SUM(F64:F66)</f>
        <v>1163410</v>
      </c>
      <c r="G67" s="53"/>
      <c r="H67" s="53">
        <f>SUM(H64:H66)</f>
        <v>4322607</v>
      </c>
      <c r="I67" s="53"/>
      <c r="J67" s="53">
        <f>SUM(J64:J66)</f>
        <v>254660</v>
      </c>
      <c r="K67" s="53"/>
      <c r="L67" s="53">
        <f>SUM(L64:L66)</f>
        <v>427123</v>
      </c>
      <c r="M67" s="53"/>
      <c r="N67" s="53">
        <f>SUM(N64:N66)</f>
        <v>-305000</v>
      </c>
      <c r="O67" s="53"/>
      <c r="P67" s="56" t="s">
        <v>85</v>
      </c>
      <c r="Q67" s="53"/>
      <c r="R67" s="56" t="s">
        <v>85</v>
      </c>
      <c r="S67" s="53"/>
      <c r="T67" s="53">
        <f>SUM(T64:T66)</f>
        <v>118341</v>
      </c>
      <c r="U67" s="53"/>
      <c r="V67" s="53">
        <f>SUM(V64:V66)</f>
        <v>581424</v>
      </c>
      <c r="W67" s="53"/>
      <c r="X67" s="53">
        <f>SUM(X64:X66)</f>
        <v>44981</v>
      </c>
      <c r="Y67" s="53"/>
      <c r="Z67" s="53">
        <f>SUM(Z64:Z66)</f>
        <v>6607546</v>
      </c>
    </row>
    <row r="68" spans="1:26" s="20" customFormat="1" ht="18.75">
      <c r="A68" s="20" t="s">
        <v>120</v>
      </c>
      <c r="E68" s="16"/>
      <c r="F68" s="56" t="s">
        <v>85</v>
      </c>
      <c r="G68" s="53"/>
      <c r="H68" s="56" t="s">
        <v>85</v>
      </c>
      <c r="I68" s="53"/>
      <c r="J68" s="53">
        <v>91324</v>
      </c>
      <c r="K68" s="53"/>
      <c r="L68" s="102" t="s">
        <v>85</v>
      </c>
      <c r="M68" s="76"/>
      <c r="N68" s="56" t="s">
        <v>85</v>
      </c>
      <c r="O68" s="76"/>
      <c r="P68" s="56" t="s">
        <v>85</v>
      </c>
      <c r="Q68" s="76"/>
      <c r="R68" s="56" t="s">
        <v>85</v>
      </c>
      <c r="S68" s="76"/>
      <c r="T68" s="56" t="s">
        <v>85</v>
      </c>
      <c r="U68" s="53"/>
      <c r="V68" s="56" t="s">
        <v>85</v>
      </c>
      <c r="W68" s="76"/>
      <c r="X68" s="56" t="s">
        <v>85</v>
      </c>
      <c r="Y68" s="53"/>
      <c r="Z68" s="53">
        <f aca="true" t="shared" si="3" ref="Z68:Z74">SUM(F68:X68)</f>
        <v>91324</v>
      </c>
    </row>
    <row r="69" spans="1:26" s="20" customFormat="1" ht="18.75">
      <c r="A69" s="20" t="s">
        <v>142</v>
      </c>
      <c r="D69" s="41">
        <v>19</v>
      </c>
      <c r="E69" s="16"/>
      <c r="F69" s="129">
        <v>17628</v>
      </c>
      <c r="G69" s="53"/>
      <c r="H69" s="56" t="s">
        <v>85</v>
      </c>
      <c r="I69" s="53"/>
      <c r="J69" s="56" t="s">
        <v>85</v>
      </c>
      <c r="K69" s="53"/>
      <c r="L69" s="56" t="s">
        <v>85</v>
      </c>
      <c r="M69" s="76"/>
      <c r="N69" s="56" t="s">
        <v>85</v>
      </c>
      <c r="O69" s="76"/>
      <c r="P69" s="56" t="s">
        <v>85</v>
      </c>
      <c r="Q69" s="76"/>
      <c r="R69" s="56" t="s">
        <v>85</v>
      </c>
      <c r="S69" s="76"/>
      <c r="T69" s="56" t="s">
        <v>85</v>
      </c>
      <c r="U69" s="53"/>
      <c r="V69" s="56" t="s">
        <v>85</v>
      </c>
      <c r="W69" s="76"/>
      <c r="X69" s="56" t="s">
        <v>85</v>
      </c>
      <c r="Y69" s="53"/>
      <c r="Z69" s="53">
        <f t="shared" si="3"/>
        <v>17628</v>
      </c>
    </row>
    <row r="70" spans="1:26" s="20" customFormat="1" ht="18.75">
      <c r="A70" s="20" t="s">
        <v>143</v>
      </c>
      <c r="D70" s="41">
        <v>19</v>
      </c>
      <c r="E70" s="16"/>
      <c r="F70" s="56" t="s">
        <v>85</v>
      </c>
      <c r="G70" s="53"/>
      <c r="H70" s="129">
        <v>239560</v>
      </c>
      <c r="I70" s="53"/>
      <c r="J70" s="56" t="s">
        <v>85</v>
      </c>
      <c r="K70" s="53"/>
      <c r="L70" s="56" t="s">
        <v>85</v>
      </c>
      <c r="M70" s="76"/>
      <c r="N70" s="56" t="s">
        <v>85</v>
      </c>
      <c r="O70" s="76"/>
      <c r="P70" s="56" t="s">
        <v>85</v>
      </c>
      <c r="Q70" s="76"/>
      <c r="R70" s="56" t="s">
        <v>85</v>
      </c>
      <c r="S70" s="76"/>
      <c r="T70" s="56" t="s">
        <v>85</v>
      </c>
      <c r="U70" s="53"/>
      <c r="V70" s="56" t="s">
        <v>85</v>
      </c>
      <c r="W70" s="76"/>
      <c r="X70" s="56" t="s">
        <v>85</v>
      </c>
      <c r="Y70" s="53"/>
      <c r="Z70" s="53">
        <f t="shared" si="3"/>
        <v>239560</v>
      </c>
    </row>
    <row r="71" spans="1:26" s="20" customFormat="1" ht="18.75">
      <c r="A71" s="20" t="s">
        <v>134</v>
      </c>
      <c r="D71" s="41">
        <v>19</v>
      </c>
      <c r="E71" s="16"/>
      <c r="F71" s="56" t="s">
        <v>85</v>
      </c>
      <c r="G71" s="53"/>
      <c r="H71" s="56" t="s">
        <v>85</v>
      </c>
      <c r="I71" s="53"/>
      <c r="J71" s="56" t="s">
        <v>85</v>
      </c>
      <c r="K71" s="53"/>
      <c r="L71" s="56" t="s">
        <v>85</v>
      </c>
      <c r="M71" s="76"/>
      <c r="N71" s="129">
        <v>305000</v>
      </c>
      <c r="O71" s="76"/>
      <c r="P71" s="56" t="s">
        <v>85</v>
      </c>
      <c r="Q71" s="76"/>
      <c r="R71" s="56" t="s">
        <v>85</v>
      </c>
      <c r="S71" s="76"/>
      <c r="T71" s="56" t="s">
        <v>85</v>
      </c>
      <c r="U71" s="53"/>
      <c r="V71" s="56" t="s">
        <v>85</v>
      </c>
      <c r="W71" s="76"/>
      <c r="X71" s="56" t="s">
        <v>85</v>
      </c>
      <c r="Y71" s="53"/>
      <c r="Z71" s="53">
        <f t="shared" si="3"/>
        <v>305000</v>
      </c>
    </row>
    <row r="72" spans="1:26" s="20" customFormat="1" ht="18.75">
      <c r="A72" s="20" t="s">
        <v>170</v>
      </c>
      <c r="D72" s="41">
        <v>19</v>
      </c>
      <c r="E72" s="16"/>
      <c r="F72" s="56" t="s">
        <v>85</v>
      </c>
      <c r="G72" s="53"/>
      <c r="H72" s="56" t="s">
        <v>85</v>
      </c>
      <c r="I72" s="53"/>
      <c r="J72" s="56" t="s">
        <v>85</v>
      </c>
      <c r="K72" s="53"/>
      <c r="L72" s="56" t="s">
        <v>85</v>
      </c>
      <c r="M72" s="76"/>
      <c r="N72" s="56" t="s">
        <v>85</v>
      </c>
      <c r="O72" s="76"/>
      <c r="P72" s="56" t="s">
        <v>85</v>
      </c>
      <c r="Q72" s="76"/>
      <c r="R72" s="56" t="s">
        <v>85</v>
      </c>
      <c r="S72" s="76"/>
      <c r="T72" s="56" t="s">
        <v>85</v>
      </c>
      <c r="U72" s="53"/>
      <c r="V72" s="56" t="s">
        <v>85</v>
      </c>
      <c r="W72" s="76"/>
      <c r="X72" s="53">
        <v>-44981</v>
      </c>
      <c r="Y72" s="53"/>
      <c r="Z72" s="53">
        <f t="shared" si="3"/>
        <v>-44981</v>
      </c>
    </row>
    <row r="73" spans="1:26" s="20" customFormat="1" ht="18.75">
      <c r="A73" s="20" t="s">
        <v>80</v>
      </c>
      <c r="D73" s="41">
        <v>14</v>
      </c>
      <c r="E73" s="16"/>
      <c r="F73" s="56" t="s">
        <v>85</v>
      </c>
      <c r="G73" s="53"/>
      <c r="H73" s="56" t="s">
        <v>85</v>
      </c>
      <c r="I73" s="53"/>
      <c r="J73" s="56" t="s">
        <v>85</v>
      </c>
      <c r="K73" s="53"/>
      <c r="L73" s="56" t="s">
        <v>85</v>
      </c>
      <c r="M73" s="76"/>
      <c r="N73" s="56" t="s">
        <v>85</v>
      </c>
      <c r="O73" s="76"/>
      <c r="P73" s="56" t="s">
        <v>85</v>
      </c>
      <c r="Q73" s="76"/>
      <c r="R73" s="56" t="s">
        <v>85</v>
      </c>
      <c r="S73" s="76"/>
      <c r="T73" s="56" t="s">
        <v>85</v>
      </c>
      <c r="U73" s="53"/>
      <c r="V73" s="129">
        <v>-590518</v>
      </c>
      <c r="W73" s="76"/>
      <c r="X73" s="56" t="s">
        <v>85</v>
      </c>
      <c r="Y73" s="53"/>
      <c r="Z73" s="53">
        <f t="shared" si="3"/>
        <v>-590518</v>
      </c>
    </row>
    <row r="74" spans="1:26" s="20" customFormat="1" ht="18.75">
      <c r="A74" s="20" t="s">
        <v>213</v>
      </c>
      <c r="D74" s="96"/>
      <c r="E74" s="49"/>
      <c r="F74" s="133" t="s">
        <v>85</v>
      </c>
      <c r="G74" s="53"/>
      <c r="H74" s="133" t="s">
        <v>85</v>
      </c>
      <c r="I74" s="130"/>
      <c r="J74" s="133" t="s">
        <v>85</v>
      </c>
      <c r="K74" s="130"/>
      <c r="L74" s="133" t="s">
        <v>85</v>
      </c>
      <c r="M74" s="76"/>
      <c r="N74" s="56" t="s">
        <v>85</v>
      </c>
      <c r="O74" s="76"/>
      <c r="P74" s="56" t="s">
        <v>85</v>
      </c>
      <c r="Q74" s="76"/>
      <c r="R74" s="56" t="s">
        <v>85</v>
      </c>
      <c r="S74" s="76"/>
      <c r="T74" s="133" t="s">
        <v>85</v>
      </c>
      <c r="U74" s="130"/>
      <c r="V74" s="53">
        <f>SUM('BS&amp;PL'!M228)</f>
        <v>319707</v>
      </c>
      <c r="W74" s="76"/>
      <c r="X74" s="56" t="s">
        <v>85</v>
      </c>
      <c r="Y74" s="130"/>
      <c r="Z74" s="53">
        <f t="shared" si="3"/>
        <v>319707</v>
      </c>
    </row>
    <row r="75" spans="1:26" s="20" customFormat="1" ht="19.5" thickBot="1">
      <c r="A75" s="94" t="s">
        <v>193</v>
      </c>
      <c r="B75" s="94"/>
      <c r="C75" s="94"/>
      <c r="D75" s="16"/>
      <c r="E75" s="16"/>
      <c r="F75" s="131">
        <f>SUM(F67:F74)</f>
        <v>1181038</v>
      </c>
      <c r="G75" s="53"/>
      <c r="H75" s="131">
        <f>SUM(H67:H74)</f>
        <v>4562167</v>
      </c>
      <c r="I75" s="53"/>
      <c r="J75" s="131">
        <f>SUM(J67:J74)</f>
        <v>345984</v>
      </c>
      <c r="K75" s="53"/>
      <c r="L75" s="131">
        <f>SUM(L67:L74)</f>
        <v>427123</v>
      </c>
      <c r="M75" s="76"/>
      <c r="N75" s="132" t="s">
        <v>85</v>
      </c>
      <c r="O75" s="76"/>
      <c r="P75" s="132" t="s">
        <v>85</v>
      </c>
      <c r="Q75" s="76"/>
      <c r="R75" s="132" t="s">
        <v>85</v>
      </c>
      <c r="S75" s="76"/>
      <c r="T75" s="131">
        <f>SUM(T67:T74)</f>
        <v>118341</v>
      </c>
      <c r="U75" s="53"/>
      <c r="V75" s="131">
        <f>SUM(V67:V74)</f>
        <v>310613</v>
      </c>
      <c r="W75" s="76"/>
      <c r="X75" s="132" t="s">
        <v>85</v>
      </c>
      <c r="Y75" s="53"/>
      <c r="Z75" s="131">
        <f>SUM(Z67:Z74)</f>
        <v>6945266</v>
      </c>
    </row>
    <row r="76" spans="4:27" ht="19.5" thickTop="1">
      <c r="D76" s="95"/>
      <c r="E76" s="95"/>
      <c r="F76" s="95"/>
      <c r="G76" s="95"/>
      <c r="H76" s="95"/>
      <c r="I76" s="95"/>
      <c r="J76" s="95"/>
      <c r="K76" s="95"/>
      <c r="L76" s="95"/>
      <c r="M76" s="95"/>
      <c r="O76" s="95"/>
      <c r="P76" s="95"/>
      <c r="Q76" s="95"/>
      <c r="R76" s="95"/>
      <c r="S76" s="95"/>
      <c r="T76" s="95"/>
      <c r="U76" s="95"/>
      <c r="V76" s="95"/>
      <c r="W76" s="95"/>
      <c r="Y76" s="95"/>
      <c r="Z76" s="95"/>
      <c r="AA76" s="82"/>
    </row>
    <row r="77" spans="1:27" ht="18.75">
      <c r="A77" s="8" t="s">
        <v>55</v>
      </c>
      <c r="B77" s="8"/>
      <c r="D77" s="95"/>
      <c r="E77" s="95"/>
      <c r="F77" s="95"/>
      <c r="G77" s="95"/>
      <c r="H77" s="95"/>
      <c r="I77" s="95"/>
      <c r="J77" s="95"/>
      <c r="K77" s="95"/>
      <c r="L77" s="95"/>
      <c r="M77" s="95"/>
      <c r="O77" s="95"/>
      <c r="P77" s="95"/>
      <c r="Q77" s="95"/>
      <c r="R77" s="95"/>
      <c r="S77" s="95"/>
      <c r="T77" s="95"/>
      <c r="U77" s="95"/>
      <c r="V77" s="95"/>
      <c r="W77" s="95"/>
      <c r="Y77" s="95"/>
      <c r="Z77" s="95"/>
      <c r="AA77" s="82"/>
    </row>
    <row r="78" spans="1:27" ht="18.75">
      <c r="A78" s="8"/>
      <c r="B78" s="8"/>
      <c r="D78" s="95"/>
      <c r="E78" s="95"/>
      <c r="F78" s="95"/>
      <c r="G78" s="95"/>
      <c r="H78" s="95"/>
      <c r="I78" s="95"/>
      <c r="J78" s="95"/>
      <c r="K78" s="95"/>
      <c r="L78" s="95"/>
      <c r="M78" s="95"/>
      <c r="O78" s="95"/>
      <c r="P78" s="95"/>
      <c r="Q78" s="95"/>
      <c r="R78" s="95"/>
      <c r="S78" s="95"/>
      <c r="T78" s="95"/>
      <c r="U78" s="95"/>
      <c r="V78" s="95"/>
      <c r="W78" s="95"/>
      <c r="Y78" s="95"/>
      <c r="Z78" s="95"/>
      <c r="AA78" s="82"/>
    </row>
    <row r="79" spans="1:26" ht="18.75">
      <c r="A79" s="148" t="s">
        <v>230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</row>
  </sheetData>
  <mergeCells count="10">
    <mergeCell ref="A79:Z79"/>
    <mergeCell ref="A2:Z2"/>
    <mergeCell ref="A3:Z3"/>
    <mergeCell ref="A4:Z4"/>
    <mergeCell ref="A42:Z42"/>
    <mergeCell ref="A44:Z44"/>
    <mergeCell ref="A45:Z45"/>
    <mergeCell ref="A46:Z46"/>
    <mergeCell ref="F48:Z48"/>
    <mergeCell ref="H49:N49"/>
  </mergeCells>
  <printOptions horizontalCentered="1"/>
  <pageMargins left="0.3937007874015748" right="0.3937007874015748" top="0.984251968503937" bottom="0.3937007874015748" header="0.1968503937007874" footer="0.1968503937007874"/>
  <pageSetup firstPageNumber="3" useFirstPageNumber="1" horizontalDpi="600" verticalDpi="600" orientation="landscape" scale="7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YourNameHere</cp:lastModifiedBy>
  <cp:lastPrinted>2007-08-09T15:47:13Z</cp:lastPrinted>
  <dcterms:created xsi:type="dcterms:W3CDTF">2002-04-23T15:36:06Z</dcterms:created>
  <dcterms:modified xsi:type="dcterms:W3CDTF">2007-08-10T12:36:17Z</dcterms:modified>
  <cp:category/>
  <cp:version/>
  <cp:contentType/>
  <cp:contentStatus/>
</cp:coreProperties>
</file>