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360" windowWidth="7335" windowHeight="7215" tabRatio="717" activeTab="0"/>
  </bookViews>
  <sheets>
    <sheet name="financial statement" sheetId="1" r:id="rId1"/>
    <sheet name="changing in equity conso" sheetId="2" r:id="rId2"/>
    <sheet name="changing in equity งบเดียว" sheetId="3" r:id="rId3"/>
    <sheet name="cash flow" sheetId="4" r:id="rId4"/>
  </sheets>
  <definedNames>
    <definedName name="_xlnm.Print_Area" localSheetId="3">'cash flow'!$A$1:$J$78</definedName>
    <definedName name="_xlnm.Print_Area" localSheetId="1">'changing in equity conso'!$A$1:$L$39</definedName>
    <definedName name="_xlnm.Print_Area" localSheetId="2">'changing in equity งบเดียว'!$A$1:$J$34</definedName>
    <definedName name="_xlnm.Print_Area" localSheetId="0">'financial statement'!$A$1:$J$172</definedName>
  </definedNames>
  <calcPr fullCalcOnLoad="1"/>
</workbook>
</file>

<file path=xl/sharedStrings.xml><?xml version="1.0" encoding="utf-8"?>
<sst xmlns="http://schemas.openxmlformats.org/spreadsheetml/2006/main" count="340" uniqueCount="191">
  <si>
    <t>งบดุล</t>
  </si>
  <si>
    <t xml:space="preserve">        งบการเงินเฉพาะบริษัท </t>
  </si>
  <si>
    <t>ณ วันที่ 31</t>
  </si>
  <si>
    <t>หมายเหตุ</t>
  </si>
  <si>
    <t>“สอบทานแล้ว”</t>
  </si>
  <si>
    <t>“ตรวจสอบแล้ว”</t>
  </si>
  <si>
    <t>สินทรัพย์หมุนเวียน</t>
  </si>
  <si>
    <t>ลูกหนี้การค้า – สุทธิ</t>
  </si>
  <si>
    <t>สินค้าคงเหลือ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</si>
  <si>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</si>
  <si>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</si>
  <si>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</si>
  <si>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</si>
  <si>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“ยังไม่ได้ตรวจสอบ”</t>
  </si>
  <si>
    <t xml:space="preserve"> พันบาท </t>
  </si>
  <si>
    <t xml:space="preserve"> งบการเงินรวม </t>
  </si>
  <si>
    <t xml:space="preserve"> งบการเงินเฉพาะบริษัท </t>
  </si>
  <si>
    <t>หนี้สินหมุนเวียน</t>
  </si>
  <si>
    <t>เจ้าหนี้การค้า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</si>
  <si>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</si>
  <si>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</si>
  <si>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</si>
  <si>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</si>
  <si>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 xml:space="preserve">งบการเงินรวม </t>
  </si>
  <si>
    <t>รายได้</t>
  </si>
  <si>
    <t>รวมรายได้</t>
  </si>
  <si>
    <t>ค่าใช้จ่าย</t>
  </si>
  <si>
    <t>รวมค่าใช้จ่าย</t>
  </si>
  <si>
    <t>ดอกเบี้ยจ่าย</t>
  </si>
  <si>
    <t xml:space="preserve">งบการเงินเฉพาะบริษัท 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</si>
  <si>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</si>
  <si>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</si>
  <si>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</si>
  <si>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</si>
  <si>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</si>
  <si>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</si>
  <si>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 xml:space="preserve">      งบการเงินเฉพาะบริษัท </t>
  </si>
  <si>
    <t>ส่วนของผู้ถือหุ้น</t>
  </si>
  <si>
    <t>รวมส่วนของผู้ถือหุ้น</t>
  </si>
  <si>
    <t>งบการเงินรวม</t>
  </si>
  <si>
    <t>ภาษีเงินได้</t>
  </si>
  <si>
    <t>เงินลงทุนชั่วคราว</t>
  </si>
  <si>
    <t>เงินลงทุนระยะยาวอื่น</t>
  </si>
  <si>
    <t>ที่ดิน อาคาร และอุปกรณ์ – สุทธิ</t>
  </si>
  <si>
    <t>เงินกู้ยืมระยะสั้นจากบุคคลหรือกิจการที่เกี่ยวข้องกัน</t>
  </si>
  <si>
    <t>หนี้สินไม่หมุนเวียนอื่น</t>
  </si>
  <si>
    <t>ส่วนเกินทุนอื่น</t>
  </si>
  <si>
    <t>ส่วนต่ำกว่าทุนอื่น</t>
  </si>
  <si>
    <t>รวมหนี้สินและส่วนของผู้ถือหุ้น</t>
  </si>
  <si>
    <t>ส่วนแบ่งกำไรจากเงินลงทุนตามวิธีส่วนได้เสีย</t>
  </si>
  <si>
    <t>งบแสดงการเปลี่ยนแปลงส่วนของผู้ถือหุ้น</t>
  </si>
  <si>
    <t>รวม</t>
  </si>
  <si>
    <t>งบการเงินเฉพาะบริษัท</t>
  </si>
  <si>
    <t>รายการที่ยังไม่รับรู้ในงบกำไรขาดทุน</t>
  </si>
  <si>
    <t>งบกระแสเงินสด</t>
  </si>
  <si>
    <t>รวมส่วนของผู้เป็นผู้ถือหุ้นบริษัทใหญ่</t>
  </si>
  <si>
    <t>ส่วนของผู้ถือหุ้นส่วนน้อย</t>
  </si>
  <si>
    <t>"สอบทานแล้ว"</t>
  </si>
  <si>
    <t xml:space="preserve">งบกำไรขาดทุน </t>
  </si>
  <si>
    <t>พันบาท</t>
  </si>
  <si>
    <t>"ยังไม่ได้ตรวจสอบ"</t>
  </si>
  <si>
    <t>หนี้สินและส่วนของผู้ถือหุ้น</t>
  </si>
  <si>
    <t>หนี้สินและส่วนของผู้ถือหุ้น (ต่อ)</t>
  </si>
  <si>
    <t>เงินลงทุนซึ่งบันทึกโดยวิธีส่วนได้เสีย</t>
  </si>
  <si>
    <t>เงินสดและรายการเทียบเท่าเงินสด</t>
  </si>
  <si>
    <t>สินทรัพย์</t>
  </si>
  <si>
    <t xml:space="preserve">ทุนจดทะเบียน  </t>
  </si>
  <si>
    <t>จัดสรรแล้ว</t>
  </si>
  <si>
    <t>สำรองตามกฎหมาย</t>
  </si>
  <si>
    <t>ยังไม่ได้จัดสรร</t>
  </si>
  <si>
    <t>ธันวาคม 2545</t>
  </si>
  <si>
    <t>บริษัท กรุงเทพดุสิตเวชการ จำกัด (มหาชน) และบริษัทย่อย</t>
  </si>
  <si>
    <t>บริษัท กรุงเทพดุสิตเวชการ จำกัด (มหาชน)  และบริษัทย่อย</t>
  </si>
  <si>
    <r>
      <t>บริษัท กรุงเทพดุสิตเวชการ จำกัด (มหาชน)</t>
    </r>
    <r>
      <rPr>
        <b/>
        <sz val="16"/>
        <rFont val="Arial"/>
        <family val="2"/>
      </rPr>
      <t xml:space="preserve"> </t>
    </r>
    <r>
      <rPr>
        <b/>
        <sz val="16"/>
        <rFont val="Angsana New"/>
        <family val="1"/>
      </rPr>
      <t xml:space="preserve">และบริษัทย่อย </t>
    </r>
  </si>
  <si>
    <t>ยอดคงเหลือ ณ วันที่ 1 มกราคม 2545</t>
  </si>
  <si>
    <t>ยอดคงเหลือ ณ วันที่  1 มกราคม 2546</t>
  </si>
  <si>
    <t>สินทรัพย์หมุนเวียนอื่น - สุทธิ</t>
  </si>
  <si>
    <t>ดอกเบี้ยค้างรับ</t>
  </si>
  <si>
    <t>ที่ดินที่ยังไม่ได้ใช้เพื่อดำเนินงาน</t>
  </si>
  <si>
    <t>ภาษีเงินได้ค้างจ่าย</t>
  </si>
  <si>
    <t>ค่าใช้จ่ายค้างจ่าย</t>
  </si>
  <si>
    <t>หนี้สินระยะยาวอื่นที่ถึงกำหนดชำระภายในหนึ่งปี</t>
  </si>
  <si>
    <t>หนี้สินระยะยาวอื่น - สุทธิ</t>
  </si>
  <si>
    <t>รายได้รอตัดบัญชี</t>
  </si>
  <si>
    <t>ส่วนเกิน(ต่ำกว่า)ทุน</t>
  </si>
  <si>
    <t>ส่วนเกินมูลค่าหุ้นสามัญ</t>
  </si>
  <si>
    <t>ดอกเบี้ยรับ</t>
  </si>
  <si>
    <t>กำไรจากการปรับดอกเบี้ยหุ้นกู้ค้างจ่าย</t>
  </si>
  <si>
    <t>ค่าตอบแทนกรรมการ</t>
  </si>
  <si>
    <t>รายได้จากการจำหน่ายอาหารและเครื่องดื่ม</t>
  </si>
  <si>
    <t>ขาดทุนจากการด้อยค่าทรัพย์สิน</t>
  </si>
  <si>
    <t xml:space="preserve">บริษัท กรุงเทพดุสิตเวชการ จำกัด (มหาชน) และบริษัทย่อย </t>
  </si>
  <si>
    <t xml:space="preserve">    "สอบทานแล้ว"</t>
  </si>
  <si>
    <t>กำไรสุทธิ</t>
  </si>
  <si>
    <t>เงินสดสุทธิได้มาจากกิจกรรมดำเนินงาน</t>
  </si>
  <si>
    <t>กำไรหลังภาษีเงินได้</t>
  </si>
  <si>
    <t>กำไรสุทธิส่วนที่เป็นของผู้ถือหุ้นส่วนน้อย</t>
  </si>
  <si>
    <t>ขาดทุนจากการซื้อขายเงินตราต่างประเทศล่วงหน้า-สุทธิ</t>
  </si>
  <si>
    <t>ปรับรายการที่กระทบกำไรสุทธิเป็นเงินสดรับ(จ่าย)</t>
  </si>
  <si>
    <t>ค่าเสื่อมราคาและรายการตัดบัญชี</t>
  </si>
  <si>
    <t>จากกิจกรรมดำเนินงาน</t>
  </si>
  <si>
    <t>รายได้รอตัดบัญชีตัดจ่าย</t>
  </si>
  <si>
    <t>ขาดทุนจากการทำสัญญาซื้อขายเงินตราต่างประเทศยังไม่เกิดขึ้นจริง</t>
  </si>
  <si>
    <t>กำไรจากอัตราแลกเปลี่ยนที่ยังไม่เกิดขึ้นจริง - สุทธิ</t>
  </si>
  <si>
    <t>ลูกหนี้การค้าเพิ่มขึ้น</t>
  </si>
  <si>
    <t>สินทรัพย์หมุนเวียนอื่นเพิ่มขึ้น</t>
  </si>
  <si>
    <t>ค่าใช้จ่ายค้างจ่ายเพิ่มขึ้น</t>
  </si>
  <si>
    <t>หนี้สินหมุนเวียนอื่นลดลง</t>
  </si>
  <si>
    <t>รายได้รอตัดบัญชีเพิ่มขึ้น</t>
  </si>
  <si>
    <t>และหนี้สินดำเนินงาน</t>
  </si>
  <si>
    <t>การเปลี่ยนแปลงในทรัพย์สินและหนี้สินดำเนินงาน</t>
  </si>
  <si>
    <t>เงินลงทุนระยะสั้นเพิ่มขึ้น</t>
  </si>
  <si>
    <t>รับชำระเงินจากการขายเงินลงทุน</t>
  </si>
  <si>
    <t>จ่ายชำระเงินจากการซื้อเงินลงทุน</t>
  </si>
  <si>
    <t>ลูกหนี้และเงินให้กู้ยืมแก่บริษัทที่เกี่ยวข้องกันลดลง</t>
  </si>
  <si>
    <t>ลูกหนี้จากการจำหน่ายสินทรัพย์</t>
  </si>
  <si>
    <t>ลูกหนี้และเงินให้กู้ยืมแก่บริษัทที่เกี่ยวข้องกัน-สุทธิ</t>
  </si>
  <si>
    <t>หุ้นสามัญ 75,000,000 หุ้น มูลค่าหุ้นละ 10 บาท</t>
  </si>
  <si>
    <t xml:space="preserve">รายได้อื่น </t>
  </si>
  <si>
    <t>อื่น ๆ</t>
  </si>
  <si>
    <t xml:space="preserve">รวมรายได้อื่น </t>
  </si>
  <si>
    <t>ต้นทุนค่ารักษาพยาบาลและอื่น ๆ</t>
  </si>
  <si>
    <t>ค่าใช้จ่ายในการบริหารงาน</t>
  </si>
  <si>
    <t>กำไรจากการดำเนินงานก่อนการเปลี่ยนแปลงในสินทรัพย์</t>
  </si>
  <si>
    <t>ลูกหนี้จากการจำหน่ายสินทรัพย์ลดลง</t>
  </si>
  <si>
    <t>เจ้าหนี้บริษัทที่เกี่ยวข้องกันลดลง</t>
  </si>
  <si>
    <t>งบกระแสเงินสด(ต่อ)</t>
  </si>
  <si>
    <t>ขาดทุน(กำไร)จากการจำหน่ายสินทรัพย์</t>
  </si>
  <si>
    <t>หุ้นสามัญ 75,000,000 หุ้น หุ้นละ 10 บาท</t>
  </si>
  <si>
    <t>หนี้สินหมุนเวียนอื่น</t>
  </si>
  <si>
    <t>กำไรสะสม</t>
  </si>
  <si>
    <t>กำไรก่อนดอกเบี้ยจ่ายและภาษีเงินได้</t>
  </si>
  <si>
    <t>กำไรต่อหุ้นขั้นพื้นฐาน (บาท)</t>
  </si>
  <si>
    <t>หนี้สินไม่หมุนเวียนอื่นเพิ่มขึ้น</t>
  </si>
  <si>
    <t>ชำระคืนเงินกู้ยืมระยะยาว</t>
  </si>
  <si>
    <t>เงินสดสุทธิได้มาจาก(ใช้ไปใน)กิจกรรมจัดหาเงิน</t>
  </si>
  <si>
    <t>เงินสดสุทธิใช้ไปในกิจกรรมลงทุน</t>
  </si>
  <si>
    <t>5,8</t>
  </si>
  <si>
    <t>(ปรับปรุงใหม่)</t>
  </si>
  <si>
    <t>เงินลงทุนในบริษัทที่เกี่ยวข้องกัน</t>
  </si>
  <si>
    <t>สินทรัพย์ไม่หมุนเวียนอื่น - สุทธิ</t>
  </si>
  <si>
    <t>รายได้ค่าบริการคนไข้</t>
  </si>
  <si>
    <t>จำนวนหุ้นสามัญถัวเฉลี่ยถ่วงน้ำหนัก (หุ้น)</t>
  </si>
  <si>
    <t>ยอดคงเหลือที่ปรับปรุงแล้ว</t>
  </si>
  <si>
    <t xml:space="preserve">ทุนที่ออกและชำระแล้ว </t>
  </si>
  <si>
    <t>ณ วันที่ 30 มิถุนายน 2546 และ วันที่ 31 ธันวาคม 2545</t>
  </si>
  <si>
    <t>ณ วันที่ 30</t>
  </si>
  <si>
    <t>มิถุนายน 2546</t>
  </si>
  <si>
    <t xml:space="preserve">ณ วันที่ 30 </t>
  </si>
  <si>
    <t>สำหรับแต่ละงวดสามเดือนสิ้นสุดวันที่ 30 มิถุนายน 2546 และ 2545</t>
  </si>
  <si>
    <t>หุ้นสามัญ</t>
  </si>
  <si>
    <t>เงินปันผลจ่าย</t>
  </si>
  <si>
    <t>ยอดคงเหลือ ณ วันที่  30 มิถุนายน 2546</t>
  </si>
  <si>
    <t>ยอดคงเหลือ ณ วันที่  30 มิถุนายน 2545</t>
  </si>
  <si>
    <t>สำหรับแต่ละงวดหกเดือนสิ้นสุดวันที่ 30 มิถุนายน 2546 และ 2545</t>
  </si>
  <si>
    <t>เงินสดรับจากเงินปันผล</t>
  </si>
  <si>
    <t>เงินรับค่าหุ้นเพิ่มทุน</t>
  </si>
  <si>
    <t>เงินกู้ยืมระยะยาวจากธนาคารเพิ่มขึ้น</t>
  </si>
  <si>
    <t>เจ้าหนี้ค่าก่อสร้าง</t>
  </si>
  <si>
    <t>เจ้าหนี้จากการซื้อสินทรัพย์ถาวร</t>
  </si>
  <si>
    <t>ค่าความนิยมตัดบัญชี</t>
  </si>
  <si>
    <t>สำหรับแต่ละงวดหกเดือน สิ้นสุดวันที่ 30 มิถุนายน 2546 และ 2545</t>
  </si>
  <si>
    <t>การตัดบัญชีเงินปันผลค้างจ่าย</t>
  </si>
  <si>
    <t>ค่าความนิยม-สุทธิ</t>
  </si>
  <si>
    <t>ปรับปรุงกำไรสะสมต้นงวด (หมายเหตุ 8)</t>
  </si>
  <si>
    <t>ทุนเรือนหุ้น</t>
  </si>
  <si>
    <t>ที่ออกและ</t>
  </si>
  <si>
    <t>ชำระแล้ว</t>
  </si>
  <si>
    <t>ส่วนเกิน</t>
  </si>
  <si>
    <t>มูลค่าหุ้น</t>
  </si>
  <si>
    <t>ทุนอื่น</t>
  </si>
  <si>
    <t>กำไร</t>
  </si>
  <si>
    <t>สะสม</t>
  </si>
  <si>
    <t>ส่วนของผู้ถือ</t>
  </si>
  <si>
    <t>หุ้นส่วนน้อย</t>
  </si>
  <si>
    <t>สินค้าคงเหลือ(เพิ่มขึ้น)ลดลง</t>
  </si>
  <si>
    <t>ขาดทุนจากการด้อยค่าสินทรัพย์</t>
  </si>
  <si>
    <t>ดอกเบี้ยค้างรับลดลง(เพิ่มขึ้น)</t>
  </si>
  <si>
    <t>เจ้าหนี้การค้าเพิ่มขึ้น(ลดลง)</t>
  </si>
  <si>
    <t>ภาษีเงินได้ค้างจ่าย(ลดลง)เพิ่มขึ้น</t>
  </si>
  <si>
    <t>ค่าความนิยมเพิ่มขึ้น</t>
  </si>
  <si>
    <t>เจ้าค่าก่อสร้างเพิ่มขึ้น</t>
  </si>
  <si>
    <t>เจ้าหนี้จากการซื้อสินทรัพย์ถาวรเพิ่มขึ้น</t>
  </si>
  <si>
    <t>เงินกู้ยืมระยะยาวอื่นเพิ่มขึ้น</t>
  </si>
  <si>
    <t>เงินกู้ยืมระยะสั้นจากสถาบันการเงิน</t>
  </si>
  <si>
    <t>สินทรัพย์ไม่หมุนเวียนอื่นลดลง(เพิ่มขึ้น)</t>
  </si>
  <si>
    <t>ขายสินทรัพย์ถาวร</t>
  </si>
  <si>
    <t>ซื้อสินทรัพย์ถาวร</t>
  </si>
  <si>
    <t>เงินกู้ยืมจากสถาบันการเงินเพิ่มขึ้น</t>
  </si>
  <si>
    <t>ส่วนของผู้ถือหุ้นส่วนน้อยเพิ่มขึ้น(ลดลง)</t>
  </si>
  <si>
    <t>เงินสดและรายการเทียบเท่าเงินสดเพิ่มขึ้น(ลดลง)สุทธิ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</si>
</sst>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_);_(* \(#,##0\);_(* &quot; -    &quot;_);_(@_)"/>
    <numFmt numFmtId="194" formatCode="_(* #,##0.0_);_(* \(#,##0.0\);_(* &quot;-&quot;??_);_(@_)"/>
    <numFmt numFmtId="195" formatCode="_(* #,##0_);_(* \(#,##0\);_(* &quot;-&quot;??_);_(@_)"/>
    <numFmt numFmtId="196" formatCode="#,##0\ ;\(#,##0\)"/>
    <numFmt numFmtId="197" formatCode="0.0"/>
    <numFmt numFmtId="198" formatCode="#,##0.00\ ;\(#,##0.00\)"/>
    <numFmt numFmtId="199" formatCode="_(* #,##0.000_);_(* \(#,##0.000\);_(* &quot;-&quot;??_);_(@_)"/>
  </numFmts>
  <fonts count="13">
    <font>
      <sz val="14"/>
      <name val="Cordia New"/>
      <family val="0"/>
    </font>
    <font>
      <b/>
      <sz val="16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b/>
      <sz val="13"/>
      <name val="Angsana New"/>
      <family val="1"/>
    </font>
    <font>
      <b/>
      <sz val="16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i/>
      <sz val="13"/>
      <color indexed="53"/>
      <name val="Angsana New"/>
      <family val="1"/>
    </font>
    <font>
      <b/>
      <i/>
      <sz val="13"/>
      <name val="Angsana New"/>
      <family val="1"/>
    </font>
    <font>
      <sz val="16"/>
      <name val="Cordia New"/>
      <family val="0"/>
    </font>
    <font>
      <sz val="15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 wrapText="1"/>
    </xf>
    <xf numFmtId="193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193" fontId="7" fillId="2" borderId="0" xfId="0" applyNumberFormat="1" applyFont="1" applyFill="1" applyBorder="1" applyAlignment="1">
      <alignment horizontal="right"/>
    </xf>
    <xf numFmtId="193" fontId="7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93" fontId="7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2" borderId="0" xfId="0" applyFont="1" applyFill="1" applyAlignment="1">
      <alignment/>
    </xf>
    <xf numFmtId="43" fontId="7" fillId="2" borderId="0" xfId="15" applyFont="1" applyFill="1" applyBorder="1" applyAlignment="1">
      <alignment horizontal="right"/>
    </xf>
    <xf numFmtId="195" fontId="7" fillId="2" borderId="0" xfId="1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1" fillId="2" borderId="0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justify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justify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justify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3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3" fontId="2" fillId="2" borderId="0" xfId="15" applyNumberFormat="1" applyFont="1" applyFill="1" applyAlignment="1">
      <alignment horizontal="right" wrapText="1"/>
    </xf>
    <xf numFmtId="195" fontId="2" fillId="2" borderId="0" xfId="15" applyNumberFormat="1" applyFont="1" applyFill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justify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195" fontId="2" fillId="2" borderId="0" xfId="15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95" fontId="2" fillId="2" borderId="4" xfId="0" applyNumberFormat="1" applyFont="1" applyFill="1" applyBorder="1" applyAlignment="1">
      <alignment horizontal="right" wrapText="1"/>
    </xf>
    <xf numFmtId="195" fontId="2" fillId="2" borderId="4" xfId="0" applyNumberFormat="1" applyFont="1" applyFill="1" applyBorder="1" applyAlignment="1">
      <alignment horizontal="right"/>
    </xf>
    <xf numFmtId="195" fontId="2" fillId="2" borderId="2" xfId="0" applyNumberFormat="1" applyFont="1" applyFill="1" applyBorder="1" applyAlignment="1">
      <alignment horizontal="right" wrapText="1"/>
    </xf>
    <xf numFmtId="195" fontId="2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3" fontId="6" fillId="2" borderId="0" xfId="0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 horizontal="justify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right" wrapText="1"/>
    </xf>
    <xf numFmtId="195" fontId="2" fillId="2" borderId="0" xfId="15" applyNumberFormat="1" applyFont="1" applyFill="1" applyBorder="1" applyAlignment="1">
      <alignment horizontal="right" wrapText="1"/>
    </xf>
    <xf numFmtId="195" fontId="2" fillId="2" borderId="0" xfId="0" applyNumberFormat="1" applyFont="1" applyFill="1" applyBorder="1" applyAlignment="1">
      <alignment horizontal="right" wrapText="1"/>
    </xf>
    <xf numFmtId="37" fontId="2" fillId="2" borderId="1" xfId="0" applyNumberFormat="1" applyFont="1" applyFill="1" applyBorder="1" applyAlignment="1">
      <alignment horizontal="right" wrapText="1"/>
    </xf>
    <xf numFmtId="195" fontId="2" fillId="2" borderId="1" xfId="15" applyNumberFormat="1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196" fontId="2" fillId="2" borderId="0" xfId="0" applyNumberFormat="1" applyFont="1" applyFill="1" applyAlignment="1">
      <alignment horizontal="right" wrapText="1"/>
    </xf>
    <xf numFmtId="196" fontId="2" fillId="2" borderId="0" xfId="15" applyNumberFormat="1" applyFont="1" applyFill="1" applyAlignment="1">
      <alignment horizontal="right"/>
    </xf>
    <xf numFmtId="196" fontId="2" fillId="2" borderId="0" xfId="0" applyNumberFormat="1" applyFont="1" applyFill="1" applyAlignment="1">
      <alignment horizontal="right"/>
    </xf>
    <xf numFmtId="43" fontId="2" fillId="2" borderId="0" xfId="15" applyFont="1" applyFill="1" applyBorder="1" applyAlignment="1">
      <alignment horizontal="right"/>
    </xf>
    <xf numFmtId="196" fontId="2" fillId="2" borderId="1" xfId="0" applyNumberFormat="1" applyFont="1" applyFill="1" applyBorder="1" applyAlignment="1">
      <alignment horizontal="right" wrapText="1"/>
    </xf>
    <xf numFmtId="195" fontId="2" fillId="2" borderId="1" xfId="15" applyNumberFormat="1" applyFont="1" applyFill="1" applyBorder="1" applyAlignment="1">
      <alignment horizontal="right"/>
    </xf>
    <xf numFmtId="196" fontId="2" fillId="2" borderId="1" xfId="15" applyNumberFormat="1" applyFont="1" applyFill="1" applyBorder="1" applyAlignment="1">
      <alignment horizontal="right"/>
    </xf>
    <xf numFmtId="196" fontId="2" fillId="2" borderId="0" xfId="0" applyNumberFormat="1" applyFont="1" applyFill="1" applyBorder="1" applyAlignment="1">
      <alignment horizontal="right" wrapText="1"/>
    </xf>
    <xf numFmtId="196" fontId="2" fillId="2" borderId="3" xfId="0" applyNumberFormat="1" applyFont="1" applyFill="1" applyBorder="1" applyAlignment="1">
      <alignment horizontal="right"/>
    </xf>
    <xf numFmtId="195" fontId="2" fillId="2" borderId="0" xfId="0" applyNumberFormat="1" applyFont="1" applyFill="1" applyBorder="1" applyAlignment="1">
      <alignment horizontal="right"/>
    </xf>
    <xf numFmtId="196" fontId="2" fillId="2" borderId="0" xfId="15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43" fontId="2" fillId="2" borderId="1" xfId="15" applyFont="1" applyFill="1" applyBorder="1" applyAlignment="1">
      <alignment horizontal="right"/>
    </xf>
    <xf numFmtId="196" fontId="2" fillId="2" borderId="4" xfId="0" applyNumberFormat="1" applyFont="1" applyFill="1" applyBorder="1" applyAlignment="1">
      <alignment horizontal="right"/>
    </xf>
    <xf numFmtId="196" fontId="2" fillId="2" borderId="4" xfId="15" applyNumberFormat="1" applyFont="1" applyFill="1" applyBorder="1" applyAlignment="1">
      <alignment horizontal="right"/>
    </xf>
    <xf numFmtId="196" fontId="2" fillId="2" borderId="0" xfId="0" applyNumberFormat="1" applyFont="1" applyFill="1" applyBorder="1" applyAlignment="1">
      <alignment horizontal="right"/>
    </xf>
    <xf numFmtId="196" fontId="2" fillId="2" borderId="0" xfId="15" applyNumberFormat="1" applyFont="1" applyFill="1" applyBorder="1" applyAlignment="1">
      <alignment horizontal="right"/>
    </xf>
    <xf numFmtId="196" fontId="2" fillId="2" borderId="0" xfId="0" applyNumberFormat="1" applyFont="1" applyFill="1" applyBorder="1" applyAlignment="1">
      <alignment/>
    </xf>
    <xf numFmtId="196" fontId="2" fillId="2" borderId="2" xfId="0" applyNumberFormat="1" applyFont="1" applyFill="1" applyBorder="1" applyAlignment="1">
      <alignment horizontal="right" wrapText="1"/>
    </xf>
    <xf numFmtId="196" fontId="2" fillId="2" borderId="2" xfId="0" applyNumberFormat="1" applyFont="1" applyFill="1" applyBorder="1" applyAlignment="1">
      <alignment horizontal="right"/>
    </xf>
    <xf numFmtId="198" fontId="2" fillId="2" borderId="5" xfId="0" applyNumberFormat="1" applyFont="1" applyFill="1" applyBorder="1" applyAlignment="1">
      <alignment horizontal="right"/>
    </xf>
    <xf numFmtId="198" fontId="2" fillId="2" borderId="0" xfId="0" applyNumberFormat="1" applyFont="1" applyFill="1" applyAlignment="1">
      <alignment horizontal="right"/>
    </xf>
    <xf numFmtId="196" fontId="2" fillId="2" borderId="6" xfId="15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95" fontId="0" fillId="2" borderId="0" xfId="0" applyNumberFormat="1" applyFill="1" applyAlignment="1">
      <alignment/>
    </xf>
    <xf numFmtId="195" fontId="1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195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95" fontId="2" fillId="2" borderId="0" xfId="0" applyNumberFormat="1" applyFont="1" applyFill="1" applyAlignment="1">
      <alignment horizontal="right"/>
    </xf>
    <xf numFmtId="195" fontId="2" fillId="2" borderId="0" xfId="15" applyNumberFormat="1" applyFont="1" applyFill="1" applyAlignment="1">
      <alignment/>
    </xf>
    <xf numFmtId="195" fontId="2" fillId="2" borderId="1" xfId="0" applyNumberFormat="1" applyFont="1" applyFill="1" applyBorder="1" applyAlignment="1">
      <alignment/>
    </xf>
    <xf numFmtId="195" fontId="2" fillId="2" borderId="1" xfId="15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95" fontId="2" fillId="2" borderId="0" xfId="0" applyNumberFormat="1" applyFont="1" applyFill="1" applyBorder="1" applyAlignment="1">
      <alignment/>
    </xf>
    <xf numFmtId="195" fontId="2" fillId="2" borderId="0" xfId="15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95" fontId="2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196" fontId="2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196" fontId="2" fillId="2" borderId="0" xfId="0" applyNumberFormat="1" applyFont="1" applyFill="1" applyBorder="1" applyAlignment="1">
      <alignment horizontal="center"/>
    </xf>
    <xf numFmtId="195" fontId="2" fillId="2" borderId="0" xfId="0" applyNumberFormat="1" applyFont="1" applyFill="1" applyBorder="1" applyAlignment="1">
      <alignment horizontal="center"/>
    </xf>
    <xf numFmtId="193" fontId="7" fillId="2" borderId="0" xfId="0" applyNumberFormat="1" applyFont="1" applyFill="1" applyBorder="1" applyAlignment="1">
      <alignment horizontal="center"/>
    </xf>
    <xf numFmtId="43" fontId="7" fillId="2" borderId="0" xfId="15" applyFont="1" applyFill="1" applyBorder="1" applyAlignment="1">
      <alignment horizontal="center"/>
    </xf>
    <xf numFmtId="195" fontId="2" fillId="0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195" fontId="2" fillId="0" borderId="0" xfId="0" applyNumberFormat="1" applyFont="1" applyFill="1" applyAlignment="1">
      <alignment/>
    </xf>
    <xf numFmtId="41" fontId="2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195" fontId="2" fillId="2" borderId="1" xfId="0" applyNumberFormat="1" applyFont="1" applyFill="1" applyBorder="1" applyAlignment="1">
      <alignment horizontal="center" vertical="top" wrapText="1"/>
    </xf>
    <xf numFmtId="195" fontId="2" fillId="2" borderId="4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workbookViewId="0" topLeftCell="A163">
      <selection activeCell="J93" sqref="J93"/>
    </sheetView>
  </sheetViews>
  <sheetFormatPr defaultColWidth="9.140625" defaultRowHeight="24.75" customHeight="1"/>
  <cols>
    <col min="1" max="1" width="41.28125" style="25" customWidth="1"/>
    <col min="2" max="2" width="7.421875" style="25" customWidth="1"/>
    <col min="3" max="3" width="1.7109375" style="25" customWidth="1"/>
    <col min="4" max="4" width="14.57421875" style="25" customWidth="1"/>
    <col min="5" max="5" width="1.7109375" style="25" customWidth="1"/>
    <col min="6" max="6" width="14.57421875" style="25" customWidth="1"/>
    <col min="7" max="7" width="1.7109375" style="25" customWidth="1"/>
    <col min="8" max="8" width="14.57421875" style="25" customWidth="1"/>
    <col min="9" max="9" width="1.7109375" style="25" customWidth="1"/>
    <col min="10" max="10" width="14.57421875" style="25" customWidth="1"/>
    <col min="11" max="16384" width="9.140625" style="25" customWidth="1"/>
  </cols>
  <sheetData>
    <row r="1" spans="1:10" ht="24.75" customHeight="1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4.7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4.75" customHeight="1">
      <c r="A3" s="136" t="s">
        <v>145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24.75" customHeight="1">
      <c r="A4" s="26"/>
      <c r="B4" s="27"/>
      <c r="C4" s="27"/>
      <c r="D4" s="27"/>
      <c r="E4" s="27"/>
      <c r="F4" s="27"/>
      <c r="G4" s="27"/>
      <c r="H4" s="27"/>
      <c r="I4" s="27"/>
      <c r="J4" s="27"/>
    </row>
    <row r="5" spans="1:10" ht="24.75" customHeight="1">
      <c r="A5" s="136" t="s">
        <v>65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24.75" customHeight="1">
      <c r="A6" s="28"/>
      <c r="B6" s="28"/>
      <c r="C6" s="28"/>
      <c r="D6" s="135" t="s">
        <v>14</v>
      </c>
      <c r="E6" s="138"/>
      <c r="F6" s="138"/>
      <c r="G6" s="138"/>
      <c r="H6" s="138"/>
      <c r="I6" s="138"/>
      <c r="J6" s="138"/>
    </row>
    <row r="7" spans="1:10" ht="24.75" customHeight="1">
      <c r="A7" s="28"/>
      <c r="B7" s="28"/>
      <c r="C7" s="28"/>
      <c r="D7" s="134" t="s">
        <v>15</v>
      </c>
      <c r="E7" s="139"/>
      <c r="F7" s="139"/>
      <c r="G7" s="30"/>
      <c r="H7" s="134" t="s">
        <v>16</v>
      </c>
      <c r="I7" s="134"/>
      <c r="J7" s="134"/>
    </row>
    <row r="8" spans="1:10" ht="24.75" customHeight="1">
      <c r="A8" s="28"/>
      <c r="B8" s="28"/>
      <c r="C8" s="28"/>
      <c r="D8" s="31" t="s">
        <v>146</v>
      </c>
      <c r="E8" s="31"/>
      <c r="F8" s="31" t="s">
        <v>2</v>
      </c>
      <c r="G8" s="31"/>
      <c r="H8" s="31" t="s">
        <v>148</v>
      </c>
      <c r="I8" s="31"/>
      <c r="J8" s="31" t="s">
        <v>2</v>
      </c>
    </row>
    <row r="9" spans="1:10" ht="24.75" customHeight="1">
      <c r="A9" s="28"/>
      <c r="B9" s="28"/>
      <c r="C9" s="28"/>
      <c r="D9" s="31" t="s">
        <v>147</v>
      </c>
      <c r="E9" s="31"/>
      <c r="F9" s="31" t="s">
        <v>70</v>
      </c>
      <c r="G9" s="31"/>
      <c r="H9" s="31" t="s">
        <v>147</v>
      </c>
      <c r="I9" s="31"/>
      <c r="J9" s="31" t="s">
        <v>70</v>
      </c>
    </row>
    <row r="10" spans="1:10" ht="24.75" customHeight="1">
      <c r="A10" s="28"/>
      <c r="B10" s="28"/>
      <c r="C10" s="28"/>
      <c r="D10" s="31" t="s">
        <v>13</v>
      </c>
      <c r="E10" s="31"/>
      <c r="F10" s="31" t="s">
        <v>138</v>
      </c>
      <c r="G10" s="31"/>
      <c r="H10" s="31" t="s">
        <v>13</v>
      </c>
      <c r="I10" s="31"/>
      <c r="J10" s="31" t="s">
        <v>138</v>
      </c>
    </row>
    <row r="11" spans="1:10" ht="24.75" customHeight="1">
      <c r="A11" s="28"/>
      <c r="B11" s="29" t="s">
        <v>3</v>
      </c>
      <c r="C11" s="32"/>
      <c r="D11" s="29" t="s">
        <v>4</v>
      </c>
      <c r="E11" s="31"/>
      <c r="F11" s="29" t="s">
        <v>5</v>
      </c>
      <c r="G11" s="31"/>
      <c r="H11" s="29" t="s">
        <v>4</v>
      </c>
      <c r="I11" s="31"/>
      <c r="J11" s="29" t="s">
        <v>5</v>
      </c>
    </row>
    <row r="12" spans="1:10" ht="24.75" customHeight="1">
      <c r="A12" s="33" t="s">
        <v>6</v>
      </c>
      <c r="B12" s="31"/>
      <c r="C12" s="31"/>
      <c r="D12" s="28"/>
      <c r="E12" s="28"/>
      <c r="F12" s="28"/>
      <c r="G12" s="28"/>
      <c r="H12" s="28"/>
      <c r="I12" s="28"/>
      <c r="J12" s="28"/>
    </row>
    <row r="13" spans="1:10" ht="24.75" customHeight="1">
      <c r="A13" s="28" t="s">
        <v>64</v>
      </c>
      <c r="B13" s="31"/>
      <c r="C13" s="31"/>
      <c r="D13" s="34">
        <v>549698</v>
      </c>
      <c r="E13" s="34"/>
      <c r="F13" s="34">
        <v>1007011</v>
      </c>
      <c r="G13" s="34"/>
      <c r="H13" s="34">
        <v>460177</v>
      </c>
      <c r="I13" s="34"/>
      <c r="J13" s="34">
        <v>966951</v>
      </c>
    </row>
    <row r="14" spans="1:10" ht="24.75" customHeight="1">
      <c r="A14" s="28" t="s">
        <v>41</v>
      </c>
      <c r="B14" s="31"/>
      <c r="C14" s="31"/>
      <c r="D14" s="34">
        <v>11672</v>
      </c>
      <c r="E14" s="34"/>
      <c r="F14" s="34">
        <v>11636</v>
      </c>
      <c r="G14" s="34"/>
      <c r="H14" s="34">
        <v>6163</v>
      </c>
      <c r="I14" s="34"/>
      <c r="J14" s="34">
        <v>6128</v>
      </c>
    </row>
    <row r="15" spans="1:10" ht="24.75" customHeight="1">
      <c r="A15" s="28" t="s">
        <v>7</v>
      </c>
      <c r="B15" s="31">
        <v>4</v>
      </c>
      <c r="C15" s="31"/>
      <c r="D15" s="34">
        <v>127222</v>
      </c>
      <c r="E15" s="34"/>
      <c r="F15" s="34">
        <v>108169</v>
      </c>
      <c r="G15" s="34"/>
      <c r="H15" s="34">
        <v>103358</v>
      </c>
      <c r="I15" s="34"/>
      <c r="J15" s="34">
        <v>99812</v>
      </c>
    </row>
    <row r="16" spans="1:10" ht="24.75" customHeight="1">
      <c r="A16" s="28" t="s">
        <v>8</v>
      </c>
      <c r="B16" s="31"/>
      <c r="C16" s="31"/>
      <c r="D16" s="34">
        <v>30344</v>
      </c>
      <c r="E16" s="34"/>
      <c r="F16" s="34">
        <v>25460</v>
      </c>
      <c r="G16" s="34"/>
      <c r="H16" s="34">
        <v>25492</v>
      </c>
      <c r="I16" s="34"/>
      <c r="J16" s="34">
        <v>23290</v>
      </c>
    </row>
    <row r="17" spans="1:10" ht="24.75" customHeight="1">
      <c r="A17" s="28" t="s">
        <v>77</v>
      </c>
      <c r="B17" s="31"/>
      <c r="C17" s="31"/>
      <c r="D17" s="35">
        <v>225994</v>
      </c>
      <c r="E17" s="35"/>
      <c r="F17" s="35">
        <v>234736</v>
      </c>
      <c r="G17" s="35"/>
      <c r="H17" s="35">
        <v>225972</v>
      </c>
      <c r="I17" s="35"/>
      <c r="J17" s="35">
        <v>234732</v>
      </c>
    </row>
    <row r="18" spans="1:10" ht="24.75" customHeight="1">
      <c r="A18" s="28" t="s">
        <v>115</v>
      </c>
      <c r="B18" s="31"/>
      <c r="C18" s="31"/>
      <c r="D18" s="35">
        <v>8988</v>
      </c>
      <c r="E18" s="34"/>
      <c r="F18" s="35">
        <v>42440</v>
      </c>
      <c r="G18" s="34"/>
      <c r="H18" s="34">
        <v>14970</v>
      </c>
      <c r="I18" s="34"/>
      <c r="J18" s="35">
        <v>42440</v>
      </c>
    </row>
    <row r="19" spans="1:10" ht="24.75" customHeight="1">
      <c r="A19" s="28" t="s">
        <v>76</v>
      </c>
      <c r="B19" s="31"/>
      <c r="C19" s="31"/>
      <c r="D19" s="36">
        <v>47488</v>
      </c>
      <c r="E19" s="35"/>
      <c r="F19" s="35">
        <v>31535</v>
      </c>
      <c r="G19" s="35"/>
      <c r="H19" s="35">
        <v>56846</v>
      </c>
      <c r="I19" s="34"/>
      <c r="J19" s="35">
        <v>31418</v>
      </c>
    </row>
    <row r="20" spans="1:10" ht="24.75" customHeight="1">
      <c r="A20" s="33" t="s">
        <v>9</v>
      </c>
      <c r="B20" s="31"/>
      <c r="C20" s="31"/>
      <c r="D20" s="37">
        <f>SUM(D13:D19)</f>
        <v>1001406</v>
      </c>
      <c r="E20" s="35"/>
      <c r="F20" s="37">
        <f>SUM(F13:F19)</f>
        <v>1460987</v>
      </c>
      <c r="G20" s="35"/>
      <c r="H20" s="37">
        <f>SUM(H13:H19)</f>
        <v>892978</v>
      </c>
      <c r="I20" s="34"/>
      <c r="J20" s="37">
        <f>SUM(J13:J19)</f>
        <v>1404771</v>
      </c>
    </row>
    <row r="21" spans="1:10" ht="24.75" customHeight="1">
      <c r="A21" s="28"/>
      <c r="B21" s="31"/>
      <c r="C21" s="31"/>
      <c r="D21" s="38"/>
      <c r="E21" s="38"/>
      <c r="F21" s="39"/>
      <c r="G21" s="38"/>
      <c r="H21" s="39"/>
      <c r="I21" s="38"/>
      <c r="J21" s="39"/>
    </row>
    <row r="22" spans="1:10" ht="24.75" customHeight="1">
      <c r="A22" s="33" t="s">
        <v>10</v>
      </c>
      <c r="B22" s="31"/>
      <c r="C22" s="31"/>
      <c r="D22" s="38"/>
      <c r="E22" s="38"/>
      <c r="F22" s="38"/>
      <c r="G22" s="38"/>
      <c r="H22" s="38"/>
      <c r="I22" s="38"/>
      <c r="J22" s="38"/>
    </row>
    <row r="23" spans="1:10" ht="24.75" customHeight="1">
      <c r="A23" s="28" t="s">
        <v>63</v>
      </c>
      <c r="B23" s="31" t="s">
        <v>137</v>
      </c>
      <c r="C23" s="31"/>
      <c r="D23" s="34">
        <v>1611051</v>
      </c>
      <c r="E23" s="34"/>
      <c r="F23" s="40">
        <v>1388455</v>
      </c>
      <c r="G23" s="38"/>
      <c r="H23" s="41">
        <v>2189997</v>
      </c>
      <c r="I23" s="38"/>
      <c r="J23" s="41">
        <v>1510425</v>
      </c>
    </row>
    <row r="24" spans="1:10" ht="24.75" customHeight="1">
      <c r="A24" s="28" t="s">
        <v>139</v>
      </c>
      <c r="B24" s="31">
        <v>5</v>
      </c>
      <c r="C24" s="31"/>
      <c r="D24" s="34">
        <v>58574</v>
      </c>
      <c r="E24" s="34"/>
      <c r="F24" s="34">
        <v>62794</v>
      </c>
      <c r="G24" s="38"/>
      <c r="H24" s="41">
        <v>58574</v>
      </c>
      <c r="I24" s="38"/>
      <c r="J24" s="41">
        <v>62794</v>
      </c>
    </row>
    <row r="25" spans="1:10" ht="24.75" customHeight="1">
      <c r="A25" s="28" t="s">
        <v>42</v>
      </c>
      <c r="B25" s="31"/>
      <c r="C25" s="31"/>
      <c r="D25" s="34">
        <v>6804</v>
      </c>
      <c r="E25" s="34"/>
      <c r="F25" s="34">
        <v>6381</v>
      </c>
      <c r="G25" s="38"/>
      <c r="H25" s="41">
        <v>6804</v>
      </c>
      <c r="I25" s="38"/>
      <c r="J25" s="41">
        <v>6381</v>
      </c>
    </row>
    <row r="26" spans="1:10" ht="24.75" customHeight="1">
      <c r="A26" s="28" t="s">
        <v>116</v>
      </c>
      <c r="B26" s="31">
        <v>3</v>
      </c>
      <c r="C26" s="31"/>
      <c r="D26" s="34">
        <v>399954</v>
      </c>
      <c r="E26" s="34"/>
      <c r="F26" s="34">
        <v>543054</v>
      </c>
      <c r="G26" s="34"/>
      <c r="H26" s="34">
        <v>401155</v>
      </c>
      <c r="I26" s="34"/>
      <c r="J26" s="41">
        <v>544255</v>
      </c>
    </row>
    <row r="27" spans="1:10" ht="24.75" customHeight="1">
      <c r="A27" s="28" t="s">
        <v>43</v>
      </c>
      <c r="B27" s="31">
        <v>7</v>
      </c>
      <c r="C27" s="31"/>
      <c r="D27" s="34">
        <v>2473232</v>
      </c>
      <c r="E27" s="34"/>
      <c r="F27" s="34">
        <v>2005973</v>
      </c>
      <c r="G27" s="34"/>
      <c r="H27" s="34">
        <v>1894293</v>
      </c>
      <c r="I27" s="34"/>
      <c r="J27" s="41">
        <v>1871490</v>
      </c>
    </row>
    <row r="28" spans="1:10" ht="24.75" customHeight="1">
      <c r="A28" s="28" t="s">
        <v>78</v>
      </c>
      <c r="B28" s="31"/>
      <c r="C28" s="31"/>
      <c r="D28" s="34">
        <v>243900</v>
      </c>
      <c r="E28" s="34"/>
      <c r="F28" s="34">
        <v>243900</v>
      </c>
      <c r="G28" s="34"/>
      <c r="H28" s="41">
        <v>243900</v>
      </c>
      <c r="I28" s="38"/>
      <c r="J28" s="41">
        <v>243900</v>
      </c>
    </row>
    <row r="29" spans="1:10" ht="24.75" customHeight="1">
      <c r="A29" s="28" t="s">
        <v>163</v>
      </c>
      <c r="B29" s="31">
        <v>2</v>
      </c>
      <c r="C29" s="31"/>
      <c r="D29" s="34">
        <v>5618</v>
      </c>
      <c r="E29" s="34"/>
      <c r="F29" s="75">
        <v>0</v>
      </c>
      <c r="G29" s="75">
        <v>0</v>
      </c>
      <c r="H29" s="75">
        <v>0</v>
      </c>
      <c r="I29" s="75">
        <v>0</v>
      </c>
      <c r="J29" s="75">
        <v>0</v>
      </c>
    </row>
    <row r="30" spans="1:10" ht="24.75" customHeight="1">
      <c r="A30" s="28" t="s">
        <v>140</v>
      </c>
      <c r="B30" s="31"/>
      <c r="C30" s="31"/>
      <c r="D30" s="34">
        <v>17188</v>
      </c>
      <c r="E30" s="34"/>
      <c r="F30" s="34">
        <v>22322</v>
      </c>
      <c r="G30" s="34"/>
      <c r="H30" s="34">
        <v>15505</v>
      </c>
      <c r="I30" s="34"/>
      <c r="J30" s="41">
        <v>20720</v>
      </c>
    </row>
    <row r="31" spans="1:10" ht="24.75" customHeight="1">
      <c r="A31" s="33" t="s">
        <v>11</v>
      </c>
      <c r="B31" s="31"/>
      <c r="C31" s="31"/>
      <c r="D31" s="42">
        <f>SUM(D23:D30)</f>
        <v>4816321</v>
      </c>
      <c r="E31" s="34"/>
      <c r="F31" s="42">
        <f>SUM(F23:F30)</f>
        <v>4272879</v>
      </c>
      <c r="G31" s="34"/>
      <c r="H31" s="42">
        <f>SUM(H23:H30)</f>
        <v>4810228</v>
      </c>
      <c r="I31" s="34"/>
      <c r="J31" s="42">
        <f>SUM(J23:J30)</f>
        <v>4259965</v>
      </c>
    </row>
    <row r="32" spans="1:10" ht="24.75" customHeight="1" thickBot="1">
      <c r="A32" s="33" t="s">
        <v>12</v>
      </c>
      <c r="B32" s="31"/>
      <c r="C32" s="31"/>
      <c r="D32" s="43">
        <f>D20+D31</f>
        <v>5817727</v>
      </c>
      <c r="E32" s="34"/>
      <c r="F32" s="43">
        <f>F20+F31</f>
        <v>5733866</v>
      </c>
      <c r="G32" s="34"/>
      <c r="H32" s="43">
        <f>H20+H31</f>
        <v>5703206</v>
      </c>
      <c r="I32" s="34"/>
      <c r="J32" s="43">
        <f>J20+J31</f>
        <v>5664736</v>
      </c>
    </row>
    <row r="33" spans="1:10" ht="24.75" customHeight="1" thickTop="1">
      <c r="A33" s="33"/>
      <c r="B33" s="31"/>
      <c r="C33" s="31"/>
      <c r="D33" s="35"/>
      <c r="E33" s="34"/>
      <c r="F33" s="35"/>
      <c r="G33" s="34"/>
      <c r="H33" s="35"/>
      <c r="I33" s="34"/>
      <c r="J33" s="35"/>
    </row>
    <row r="34" spans="1:10" ht="24.7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ht="24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</row>
    <row r="36" ht="24.75" customHeight="1">
      <c r="A36" s="44"/>
    </row>
    <row r="37" spans="1:10" s="27" customFormat="1" ht="24.75" customHeight="1">
      <c r="A37" s="136" t="s">
        <v>71</v>
      </c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s="27" customFormat="1" ht="24.75" customHeight="1">
      <c r="A38" s="136" t="s">
        <v>0</v>
      </c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0" s="27" customFormat="1" ht="24.75" customHeight="1">
      <c r="A39" s="136" t="s">
        <v>145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10" s="27" customFormat="1" ht="24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="27" customFormat="1" ht="24.75" customHeight="1">
      <c r="A41" s="45" t="s">
        <v>61</v>
      </c>
    </row>
    <row r="42" spans="1:10" ht="24.75" customHeight="1">
      <c r="A42" s="28"/>
      <c r="B42" s="31"/>
      <c r="C42" s="31"/>
      <c r="D42" s="135" t="s">
        <v>14</v>
      </c>
      <c r="E42" s="135"/>
      <c r="F42" s="135"/>
      <c r="G42" s="135"/>
      <c r="H42" s="135"/>
      <c r="I42" s="135"/>
      <c r="J42" s="135"/>
    </row>
    <row r="43" spans="1:10" ht="24.75" customHeight="1">
      <c r="A43" s="28"/>
      <c r="B43" s="31"/>
      <c r="C43" s="31"/>
      <c r="D43" s="134" t="s">
        <v>23</v>
      </c>
      <c r="E43" s="134"/>
      <c r="F43" s="134"/>
      <c r="G43" s="28"/>
      <c r="H43" s="134" t="s">
        <v>1</v>
      </c>
      <c r="I43" s="134"/>
      <c r="J43" s="134"/>
    </row>
    <row r="44" spans="1:10" ht="24.75" customHeight="1">
      <c r="A44" s="28"/>
      <c r="B44" s="31"/>
      <c r="C44" s="31"/>
      <c r="D44" s="31" t="s">
        <v>148</v>
      </c>
      <c r="E44" s="31"/>
      <c r="F44" s="31" t="s">
        <v>2</v>
      </c>
      <c r="G44" s="31"/>
      <c r="H44" s="31" t="s">
        <v>148</v>
      </c>
      <c r="I44" s="31"/>
      <c r="J44" s="31" t="s">
        <v>2</v>
      </c>
    </row>
    <row r="45" spans="1:10" ht="24.75" customHeight="1">
      <c r="A45" s="28"/>
      <c r="B45" s="31"/>
      <c r="C45" s="31"/>
      <c r="D45" s="31" t="s">
        <v>147</v>
      </c>
      <c r="E45" s="31"/>
      <c r="F45" s="31" t="s">
        <v>70</v>
      </c>
      <c r="G45" s="31"/>
      <c r="H45" s="31" t="s">
        <v>147</v>
      </c>
      <c r="I45" s="31"/>
      <c r="J45" s="31" t="s">
        <v>70</v>
      </c>
    </row>
    <row r="46" spans="1:10" ht="24.75" customHeight="1">
      <c r="A46" s="28"/>
      <c r="B46" s="31"/>
      <c r="C46" s="31"/>
      <c r="D46" s="31" t="s">
        <v>13</v>
      </c>
      <c r="E46" s="31"/>
      <c r="F46" s="31" t="s">
        <v>138</v>
      </c>
      <c r="G46" s="31"/>
      <c r="H46" s="31" t="s">
        <v>13</v>
      </c>
      <c r="I46" s="31"/>
      <c r="J46" s="31" t="s">
        <v>138</v>
      </c>
    </row>
    <row r="47" spans="1:10" ht="24.75" customHeight="1">
      <c r="A47" s="28"/>
      <c r="B47" s="29" t="s">
        <v>3</v>
      </c>
      <c r="C47" s="46"/>
      <c r="D47" s="29" t="s">
        <v>4</v>
      </c>
      <c r="F47" s="29" t="s">
        <v>5</v>
      </c>
      <c r="H47" s="29" t="s">
        <v>4</v>
      </c>
      <c r="J47" s="29" t="s">
        <v>5</v>
      </c>
    </row>
    <row r="48" spans="1:7" ht="24.75" customHeight="1">
      <c r="A48" s="33" t="s">
        <v>17</v>
      </c>
      <c r="B48" s="31"/>
      <c r="C48" s="31"/>
      <c r="D48" s="38"/>
      <c r="E48" s="38"/>
      <c r="F48" s="38"/>
      <c r="G48" s="38"/>
    </row>
    <row r="49" spans="1:10" ht="24.75" customHeight="1">
      <c r="A49" s="28" t="s">
        <v>184</v>
      </c>
      <c r="B49" s="31"/>
      <c r="C49" s="31"/>
      <c r="D49" s="41">
        <v>8000</v>
      </c>
      <c r="E49" s="38"/>
      <c r="F49" s="75">
        <v>0</v>
      </c>
      <c r="G49" s="38"/>
      <c r="H49" s="75">
        <v>0</v>
      </c>
      <c r="J49" s="75">
        <v>0</v>
      </c>
    </row>
    <row r="50" spans="1:10" ht="24.75" customHeight="1">
      <c r="A50" s="28" t="s">
        <v>18</v>
      </c>
      <c r="B50" s="31"/>
      <c r="C50" s="31"/>
      <c r="D50" s="34">
        <v>172950</v>
      </c>
      <c r="E50" s="34"/>
      <c r="F50" s="34">
        <v>144903</v>
      </c>
      <c r="G50" s="34"/>
      <c r="H50" s="47">
        <v>149742</v>
      </c>
      <c r="I50" s="48"/>
      <c r="J50" s="47">
        <v>138184</v>
      </c>
    </row>
    <row r="51" spans="1:10" ht="24.75" customHeight="1">
      <c r="A51" s="28" t="s">
        <v>158</v>
      </c>
      <c r="B51" s="31"/>
      <c r="C51" s="31"/>
      <c r="D51" s="34">
        <v>502</v>
      </c>
      <c r="E51" s="34"/>
      <c r="F51" s="75">
        <v>0</v>
      </c>
      <c r="G51" s="38"/>
      <c r="H51" s="75">
        <v>0</v>
      </c>
      <c r="J51" s="75">
        <v>0</v>
      </c>
    </row>
    <row r="52" spans="1:10" ht="24.75" customHeight="1">
      <c r="A52" s="28" t="s">
        <v>159</v>
      </c>
      <c r="B52" s="31"/>
      <c r="C52" s="31"/>
      <c r="D52" s="34">
        <v>16900</v>
      </c>
      <c r="E52" s="34"/>
      <c r="F52" s="75">
        <v>0</v>
      </c>
      <c r="G52" s="38"/>
      <c r="H52" s="75">
        <v>0</v>
      </c>
      <c r="J52" s="75">
        <v>0</v>
      </c>
    </row>
    <row r="53" spans="1:10" ht="24.75" customHeight="1">
      <c r="A53" s="28" t="s">
        <v>81</v>
      </c>
      <c r="B53" s="31">
        <v>6</v>
      </c>
      <c r="C53" s="31"/>
      <c r="D53" s="34">
        <v>210222</v>
      </c>
      <c r="E53" s="34"/>
      <c r="F53" s="34">
        <v>94124</v>
      </c>
      <c r="G53" s="34"/>
      <c r="H53" s="47">
        <v>206994</v>
      </c>
      <c r="I53" s="48"/>
      <c r="J53" s="47">
        <v>94124</v>
      </c>
    </row>
    <row r="54" spans="1:10" ht="24.75" customHeight="1">
      <c r="A54" s="28" t="s">
        <v>44</v>
      </c>
      <c r="B54" s="31"/>
      <c r="C54" s="31"/>
      <c r="D54" s="34">
        <v>20131</v>
      </c>
      <c r="E54" s="34"/>
      <c r="F54" s="34">
        <v>19903</v>
      </c>
      <c r="G54" s="34"/>
      <c r="H54" s="75">
        <v>0</v>
      </c>
      <c r="I54" s="48"/>
      <c r="J54" s="75">
        <v>0</v>
      </c>
    </row>
    <row r="55" spans="1:10" ht="24.75" customHeight="1">
      <c r="A55" s="28" t="s">
        <v>79</v>
      </c>
      <c r="B55" s="31"/>
      <c r="C55" s="31"/>
      <c r="D55" s="34">
        <v>35902</v>
      </c>
      <c r="E55" s="34"/>
      <c r="F55" s="34">
        <v>43090</v>
      </c>
      <c r="G55" s="34"/>
      <c r="H55" s="47">
        <v>34699</v>
      </c>
      <c r="I55" s="48"/>
      <c r="J55" s="47">
        <v>39922</v>
      </c>
    </row>
    <row r="56" spans="1:10" ht="24.75" customHeight="1">
      <c r="A56" s="28" t="s">
        <v>80</v>
      </c>
      <c r="B56" s="31"/>
      <c r="C56" s="31"/>
      <c r="D56" s="34">
        <v>127878</v>
      </c>
      <c r="E56" s="34"/>
      <c r="F56" s="34">
        <v>77573</v>
      </c>
      <c r="G56" s="34"/>
      <c r="H56" s="47">
        <v>134008</v>
      </c>
      <c r="I56" s="48"/>
      <c r="J56" s="47">
        <v>71294</v>
      </c>
    </row>
    <row r="57" spans="1:10" ht="24.75" customHeight="1">
      <c r="A57" s="28" t="s">
        <v>129</v>
      </c>
      <c r="B57" s="31"/>
      <c r="C57" s="31"/>
      <c r="D57" s="34">
        <v>37192</v>
      </c>
      <c r="E57" s="34"/>
      <c r="F57" s="41">
        <v>42260</v>
      </c>
      <c r="G57" s="38"/>
      <c r="H57" s="47">
        <v>35928</v>
      </c>
      <c r="I57" s="48"/>
      <c r="J57" s="47">
        <v>41699</v>
      </c>
    </row>
    <row r="58" spans="1:10" ht="24.75" customHeight="1">
      <c r="A58" s="33" t="s">
        <v>19</v>
      </c>
      <c r="B58" s="31"/>
      <c r="C58" s="31"/>
      <c r="D58" s="37">
        <f>SUM(D49:D57)</f>
        <v>629677</v>
      </c>
      <c r="E58" s="34"/>
      <c r="F58" s="37">
        <f>SUM(F49:F57)</f>
        <v>421853</v>
      </c>
      <c r="G58" s="35"/>
      <c r="H58" s="37">
        <f>SUM(H49:H57)</f>
        <v>561371</v>
      </c>
      <c r="I58" s="48"/>
      <c r="J58" s="37">
        <f>SUM(J49:J57)</f>
        <v>385223</v>
      </c>
    </row>
    <row r="59" spans="1:10" ht="24.75" customHeight="1">
      <c r="A59" s="28"/>
      <c r="B59" s="31"/>
      <c r="C59" s="31"/>
      <c r="D59" s="39"/>
      <c r="E59" s="39"/>
      <c r="F59" s="39"/>
      <c r="G59" s="39"/>
      <c r="H59" s="50"/>
      <c r="I59" s="50"/>
      <c r="J59" s="50"/>
    </row>
    <row r="60" spans="1:7" ht="24.75" customHeight="1">
      <c r="A60" s="33" t="s">
        <v>20</v>
      </c>
      <c r="B60" s="31"/>
      <c r="C60" s="31"/>
      <c r="D60" s="38"/>
      <c r="E60" s="38"/>
      <c r="F60" s="38"/>
      <c r="G60" s="38"/>
    </row>
    <row r="61" spans="1:10" ht="24.75" customHeight="1">
      <c r="A61" s="28" t="s">
        <v>82</v>
      </c>
      <c r="B61" s="31">
        <v>6</v>
      </c>
      <c r="C61" s="31"/>
      <c r="D61" s="40">
        <v>1868289</v>
      </c>
      <c r="E61" s="38"/>
      <c r="F61" s="41">
        <v>2006540</v>
      </c>
      <c r="G61" s="38"/>
      <c r="H61" s="47">
        <v>1854549</v>
      </c>
      <c r="I61" s="48"/>
      <c r="J61" s="47">
        <v>2006540</v>
      </c>
    </row>
    <row r="62" spans="1:10" ht="24.75" customHeight="1">
      <c r="A62" s="28" t="s">
        <v>83</v>
      </c>
      <c r="B62" s="31"/>
      <c r="C62" s="31"/>
      <c r="D62" s="40">
        <v>112356</v>
      </c>
      <c r="E62" s="34"/>
      <c r="F62" s="41">
        <v>67168</v>
      </c>
      <c r="G62" s="34"/>
      <c r="H62" s="47">
        <v>112356</v>
      </c>
      <c r="I62" s="48"/>
      <c r="J62" s="47">
        <v>67168</v>
      </c>
    </row>
    <row r="63" spans="1:10" ht="24.75" customHeight="1">
      <c r="A63" s="28" t="s">
        <v>45</v>
      </c>
      <c r="B63" s="31"/>
      <c r="C63" s="31"/>
      <c r="D63" s="40">
        <v>7354</v>
      </c>
      <c r="E63" s="38"/>
      <c r="F63" s="41">
        <v>5036</v>
      </c>
      <c r="G63" s="38"/>
      <c r="H63" s="47">
        <v>7270</v>
      </c>
      <c r="I63" s="48"/>
      <c r="J63" s="47">
        <v>4959</v>
      </c>
    </row>
    <row r="64" spans="1:10" ht="24.75" customHeight="1">
      <c r="A64" s="33" t="s">
        <v>21</v>
      </c>
      <c r="B64" s="31"/>
      <c r="C64" s="31"/>
      <c r="D64" s="51">
        <f>SUM(D61:D63)</f>
        <v>1987999</v>
      </c>
      <c r="E64" s="34"/>
      <c r="F64" s="51">
        <f>SUM(F61:F63)</f>
        <v>2078744</v>
      </c>
      <c r="G64" s="34"/>
      <c r="H64" s="52">
        <f>SUM(H61:H63)</f>
        <v>1974175</v>
      </c>
      <c r="I64" s="48"/>
      <c r="J64" s="52">
        <f>SUM(J61:J63)</f>
        <v>2078667</v>
      </c>
    </row>
    <row r="65" spans="1:10" ht="24.75" customHeight="1" thickBot="1">
      <c r="A65" s="33" t="s">
        <v>22</v>
      </c>
      <c r="B65" s="31"/>
      <c r="C65" s="31"/>
      <c r="D65" s="53">
        <f>D58+D64</f>
        <v>2617676</v>
      </c>
      <c r="E65" s="34"/>
      <c r="F65" s="53">
        <f>F58+F64</f>
        <v>2500597</v>
      </c>
      <c r="G65" s="34"/>
      <c r="H65" s="54">
        <f>H58+H64</f>
        <v>2535546</v>
      </c>
      <c r="I65" s="48"/>
      <c r="J65" s="54">
        <f>J58+J64</f>
        <v>2463890</v>
      </c>
    </row>
    <row r="66" spans="1:10" ht="24.75" customHeight="1" thickTop="1">
      <c r="A66" s="33"/>
      <c r="B66" s="31"/>
      <c r="C66" s="31"/>
      <c r="D66" s="35"/>
      <c r="E66" s="34"/>
      <c r="F66" s="35"/>
      <c r="G66" s="34"/>
      <c r="H66" s="55"/>
      <c r="I66" s="48"/>
      <c r="J66" s="55"/>
    </row>
    <row r="67" spans="1:10" ht="24.75" customHeight="1">
      <c r="A67" s="33"/>
      <c r="B67" s="31"/>
      <c r="C67" s="31"/>
      <c r="D67" s="35"/>
      <c r="E67" s="34"/>
      <c r="F67" s="35"/>
      <c r="G67" s="34"/>
      <c r="H67" s="55"/>
      <c r="I67" s="48"/>
      <c r="J67" s="55"/>
    </row>
    <row r="68" spans="1:10" ht="24.75" customHeight="1">
      <c r="A68" s="33"/>
      <c r="B68" s="31"/>
      <c r="C68" s="31"/>
      <c r="D68" s="35"/>
      <c r="E68" s="34"/>
      <c r="F68" s="35"/>
      <c r="G68" s="34"/>
      <c r="H68" s="55"/>
      <c r="I68" s="48"/>
      <c r="J68" s="55"/>
    </row>
    <row r="69" spans="1:10" ht="24.7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</row>
    <row r="70" spans="1:10" ht="24.7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</row>
    <row r="71" spans="1:10" ht="24.75" customHeight="1">
      <c r="A71" s="33"/>
      <c r="B71" s="31"/>
      <c r="C71" s="31"/>
      <c r="D71" s="35"/>
      <c r="E71" s="34"/>
      <c r="F71" s="35"/>
      <c r="G71" s="34"/>
      <c r="H71" s="50"/>
      <c r="J71" s="50"/>
    </row>
    <row r="72" spans="1:10" ht="24.75" customHeight="1">
      <c r="A72" s="136" t="s">
        <v>72</v>
      </c>
      <c r="B72" s="136"/>
      <c r="C72" s="136"/>
      <c r="D72" s="136"/>
      <c r="E72" s="136"/>
      <c r="F72" s="136"/>
      <c r="G72" s="136"/>
      <c r="H72" s="136"/>
      <c r="I72" s="136"/>
      <c r="J72" s="136"/>
    </row>
    <row r="73" spans="1:10" ht="24.75" customHeight="1">
      <c r="A73" s="136" t="s">
        <v>0</v>
      </c>
      <c r="B73" s="136"/>
      <c r="C73" s="136"/>
      <c r="D73" s="136"/>
      <c r="E73" s="136"/>
      <c r="F73" s="136"/>
      <c r="G73" s="136"/>
      <c r="H73" s="136"/>
      <c r="I73" s="136"/>
      <c r="J73" s="136"/>
    </row>
    <row r="74" spans="1:10" ht="24.75" customHeight="1">
      <c r="A74" s="136" t="s">
        <v>145</v>
      </c>
      <c r="B74" s="136"/>
      <c r="C74" s="136"/>
      <c r="D74" s="136"/>
      <c r="E74" s="136"/>
      <c r="F74" s="136"/>
      <c r="G74" s="136"/>
      <c r="H74" s="136"/>
      <c r="I74" s="136"/>
      <c r="J74" s="136"/>
    </row>
    <row r="75" spans="1:10" ht="24.75" customHeight="1">
      <c r="A75" s="26"/>
      <c r="B75" s="56"/>
      <c r="C75" s="56"/>
      <c r="D75" s="57"/>
      <c r="E75" s="58"/>
      <c r="F75" s="57"/>
      <c r="G75" s="58"/>
      <c r="H75" s="59"/>
      <c r="I75" s="27"/>
      <c r="J75" s="59"/>
    </row>
    <row r="76" spans="1:10" ht="24.75" customHeight="1">
      <c r="A76" s="26" t="s">
        <v>62</v>
      </c>
      <c r="B76" s="56"/>
      <c r="C76" s="56"/>
      <c r="D76" s="57"/>
      <c r="E76" s="58"/>
      <c r="F76" s="57"/>
      <c r="G76" s="58"/>
      <c r="H76" s="59"/>
      <c r="I76" s="27"/>
      <c r="J76" s="59"/>
    </row>
    <row r="77" spans="1:10" ht="24.75" customHeight="1">
      <c r="A77" s="60"/>
      <c r="B77" s="31"/>
      <c r="C77" s="31"/>
      <c r="D77" s="135" t="s">
        <v>14</v>
      </c>
      <c r="E77" s="135"/>
      <c r="F77" s="135"/>
      <c r="G77" s="135"/>
      <c r="H77" s="135"/>
      <c r="I77" s="135"/>
      <c r="J77" s="135"/>
    </row>
    <row r="78" spans="1:10" ht="24.75" customHeight="1">
      <c r="A78" s="60"/>
      <c r="B78" s="31"/>
      <c r="C78" s="61"/>
      <c r="D78" s="134" t="s">
        <v>39</v>
      </c>
      <c r="E78" s="134"/>
      <c r="F78" s="134"/>
      <c r="H78" s="134" t="s">
        <v>36</v>
      </c>
      <c r="I78" s="134"/>
      <c r="J78" s="134"/>
    </row>
    <row r="79" spans="1:10" ht="24.75" customHeight="1">
      <c r="A79" s="60"/>
      <c r="B79" s="31"/>
      <c r="C79" s="61"/>
      <c r="D79" s="31" t="s">
        <v>148</v>
      </c>
      <c r="E79" s="31"/>
      <c r="F79" s="31" t="s">
        <v>2</v>
      </c>
      <c r="G79" s="31"/>
      <c r="H79" s="31" t="s">
        <v>148</v>
      </c>
      <c r="I79" s="31"/>
      <c r="J79" s="31" t="s">
        <v>2</v>
      </c>
    </row>
    <row r="80" spans="1:10" ht="24.75" customHeight="1">
      <c r="A80" s="60"/>
      <c r="B80" s="31"/>
      <c r="C80" s="61"/>
      <c r="D80" s="31" t="s">
        <v>147</v>
      </c>
      <c r="E80" s="31"/>
      <c r="F80" s="31" t="s">
        <v>70</v>
      </c>
      <c r="G80" s="31"/>
      <c r="H80" s="31" t="s">
        <v>147</v>
      </c>
      <c r="I80" s="31"/>
      <c r="J80" s="31" t="s">
        <v>70</v>
      </c>
    </row>
    <row r="81" spans="1:10" ht="24.75" customHeight="1">
      <c r="A81" s="60"/>
      <c r="B81" s="31"/>
      <c r="C81" s="61"/>
      <c r="D81" s="31" t="s">
        <v>13</v>
      </c>
      <c r="E81" s="31"/>
      <c r="F81" s="31" t="s">
        <v>138</v>
      </c>
      <c r="G81" s="31"/>
      <c r="H81" s="31" t="s">
        <v>13</v>
      </c>
      <c r="I81" s="31"/>
      <c r="J81" s="31" t="s">
        <v>138</v>
      </c>
    </row>
    <row r="82" spans="1:10" ht="24.75" customHeight="1">
      <c r="A82" s="60"/>
      <c r="B82" s="29" t="s">
        <v>3</v>
      </c>
      <c r="C82" s="61"/>
      <c r="D82" s="29" t="s">
        <v>4</v>
      </c>
      <c r="E82" s="31"/>
      <c r="F82" s="29" t="s">
        <v>5</v>
      </c>
      <c r="G82" s="31"/>
      <c r="H82" s="29" t="s">
        <v>4</v>
      </c>
      <c r="I82" s="31"/>
      <c r="J82" s="29" t="s">
        <v>5</v>
      </c>
    </row>
    <row r="83" spans="1:10" ht="24.75" customHeight="1">
      <c r="A83" s="60"/>
      <c r="C83" s="31"/>
      <c r="D83" s="61"/>
      <c r="E83" s="49"/>
      <c r="F83" s="61"/>
      <c r="G83" s="49"/>
      <c r="H83" s="62"/>
      <c r="I83" s="49"/>
      <c r="J83" s="62"/>
    </row>
    <row r="84" spans="1:10" ht="24.75" customHeight="1">
      <c r="A84" s="33" t="s">
        <v>37</v>
      </c>
      <c r="B84" s="61"/>
      <c r="C84" s="31"/>
      <c r="D84" s="61"/>
      <c r="E84" s="63"/>
      <c r="F84" s="61"/>
      <c r="G84" s="63"/>
      <c r="H84" s="61"/>
      <c r="I84" s="63"/>
      <c r="J84" s="61"/>
    </row>
    <row r="85" spans="1:10" ht="24.75" customHeight="1">
      <c r="A85" s="44" t="s">
        <v>66</v>
      </c>
      <c r="B85" s="61"/>
      <c r="C85" s="31"/>
      <c r="D85" s="39"/>
      <c r="E85" s="48"/>
      <c r="F85" s="39"/>
      <c r="G85" s="48"/>
      <c r="H85" s="39"/>
      <c r="I85" s="48"/>
      <c r="J85" s="39"/>
    </row>
    <row r="86" spans="1:10" ht="24.75" customHeight="1">
      <c r="A86" s="44" t="s">
        <v>117</v>
      </c>
      <c r="B86" s="61"/>
      <c r="C86" s="31"/>
      <c r="D86" s="39"/>
      <c r="E86" s="48"/>
      <c r="F86" s="39"/>
      <c r="G86" s="48"/>
      <c r="H86" s="39"/>
      <c r="I86" s="48"/>
      <c r="J86" s="39"/>
    </row>
    <row r="87" spans="1:10" ht="24.75" customHeight="1">
      <c r="A87" s="44" t="s">
        <v>144</v>
      </c>
      <c r="B87" s="61"/>
      <c r="C87" s="31"/>
      <c r="D87" s="39"/>
      <c r="E87" s="48"/>
      <c r="F87" s="39"/>
      <c r="G87" s="48"/>
      <c r="H87" s="39"/>
      <c r="I87" s="48"/>
      <c r="J87" s="39"/>
    </row>
    <row r="88" spans="1:10" ht="24.75" customHeight="1">
      <c r="A88" s="44" t="s">
        <v>128</v>
      </c>
      <c r="B88" s="61"/>
      <c r="C88" s="31"/>
      <c r="D88" s="65">
        <v>750000</v>
      </c>
      <c r="E88" s="48"/>
      <c r="F88" s="65">
        <v>750000</v>
      </c>
      <c r="G88" s="48"/>
      <c r="H88" s="65">
        <v>750000</v>
      </c>
      <c r="I88" s="48"/>
      <c r="J88" s="65">
        <v>750000</v>
      </c>
    </row>
    <row r="89" spans="1:10" ht="24.75" customHeight="1">
      <c r="A89" s="44" t="s">
        <v>84</v>
      </c>
      <c r="B89" s="61"/>
      <c r="C89" s="31"/>
      <c r="D89" s="64"/>
      <c r="E89" s="48"/>
      <c r="F89" s="65"/>
      <c r="G89" s="48"/>
      <c r="H89" s="39"/>
      <c r="I89" s="48"/>
      <c r="J89" s="66"/>
    </row>
    <row r="90" spans="1:10" ht="24.75" customHeight="1">
      <c r="A90" s="44" t="s">
        <v>85</v>
      </c>
      <c r="B90" s="61"/>
      <c r="C90" s="31"/>
      <c r="D90" s="65">
        <v>1567600</v>
      </c>
      <c r="E90" s="48"/>
      <c r="F90" s="65">
        <v>1567600</v>
      </c>
      <c r="G90" s="48"/>
      <c r="H90" s="66">
        <v>1567600</v>
      </c>
      <c r="I90" s="48"/>
      <c r="J90" s="66">
        <v>1567600</v>
      </c>
    </row>
    <row r="91" spans="1:10" ht="24.75" customHeight="1">
      <c r="A91" s="44" t="s">
        <v>46</v>
      </c>
      <c r="B91" s="61"/>
      <c r="C91" s="31"/>
      <c r="D91" s="65">
        <v>437387</v>
      </c>
      <c r="E91" s="48"/>
      <c r="F91" s="65">
        <v>437387</v>
      </c>
      <c r="G91" s="48"/>
      <c r="H91" s="65">
        <v>437387</v>
      </c>
      <c r="I91" s="48"/>
      <c r="J91" s="65">
        <v>437387</v>
      </c>
    </row>
    <row r="92" spans="1:10" ht="24.75" customHeight="1">
      <c r="A92" s="44" t="s">
        <v>47</v>
      </c>
      <c r="B92" s="61"/>
      <c r="C92" s="31"/>
      <c r="D92" s="132">
        <f>H92</f>
        <v>-575</v>
      </c>
      <c r="E92" s="48"/>
      <c r="F92" s="65">
        <v>-950</v>
      </c>
      <c r="G92" s="48"/>
      <c r="H92" s="65">
        <v>-575</v>
      </c>
      <c r="I92" s="48"/>
      <c r="J92" s="65">
        <v>-950</v>
      </c>
    </row>
    <row r="93" spans="1:10" ht="24.75" customHeight="1">
      <c r="A93" s="44" t="s">
        <v>130</v>
      </c>
      <c r="B93" s="61">
        <v>9</v>
      </c>
      <c r="C93" s="31"/>
      <c r="D93" s="64"/>
      <c r="E93" s="48"/>
      <c r="F93" s="65"/>
      <c r="G93" s="48"/>
      <c r="H93" s="39"/>
      <c r="I93" s="48"/>
      <c r="J93" s="39"/>
    </row>
    <row r="94" spans="1:10" ht="24.75" customHeight="1">
      <c r="A94" s="44" t="s">
        <v>67</v>
      </c>
      <c r="B94" s="61"/>
      <c r="C94" s="31"/>
      <c r="D94" s="64"/>
      <c r="E94" s="48"/>
      <c r="F94" s="65"/>
      <c r="G94" s="48"/>
      <c r="H94" s="39"/>
      <c r="I94" s="48"/>
      <c r="J94" s="39"/>
    </row>
    <row r="95" spans="1:10" ht="24.75" customHeight="1">
      <c r="A95" s="44" t="s">
        <v>68</v>
      </c>
      <c r="B95" s="61"/>
      <c r="C95" s="31"/>
      <c r="D95" s="64">
        <v>59000</v>
      </c>
      <c r="E95" s="48"/>
      <c r="F95" s="65">
        <v>46125</v>
      </c>
      <c r="G95" s="48"/>
      <c r="H95" s="65">
        <v>59000</v>
      </c>
      <c r="I95" s="48"/>
      <c r="J95" s="65">
        <v>46125</v>
      </c>
    </row>
    <row r="96" spans="1:10" ht="24.75" customHeight="1">
      <c r="A96" s="44" t="s">
        <v>69</v>
      </c>
      <c r="B96" s="61">
        <v>8</v>
      </c>
      <c r="C96" s="31"/>
      <c r="D96" s="67">
        <v>354248</v>
      </c>
      <c r="E96" s="48"/>
      <c r="F96" s="68">
        <v>400684</v>
      </c>
      <c r="G96" s="48"/>
      <c r="H96" s="68">
        <v>354248</v>
      </c>
      <c r="I96" s="48"/>
      <c r="J96" s="68">
        <v>400684</v>
      </c>
    </row>
    <row r="97" spans="1:10" ht="24.75" customHeight="1">
      <c r="A97" s="60" t="s">
        <v>55</v>
      </c>
      <c r="B97" s="61"/>
      <c r="C97" s="31"/>
      <c r="D97" s="66">
        <f>SUM(D88:D96)</f>
        <v>3167660</v>
      </c>
      <c r="E97" s="66"/>
      <c r="F97" s="66">
        <f>SUM(F88:F96)</f>
        <v>3200846</v>
      </c>
      <c r="G97" s="66"/>
      <c r="H97" s="66">
        <f>SUM(H88:H96)</f>
        <v>3167660</v>
      </c>
      <c r="I97" s="48"/>
      <c r="J97" s="66">
        <f>SUM(J88:J96)</f>
        <v>3200846</v>
      </c>
    </row>
    <row r="98" spans="1:10" ht="24.75" customHeight="1">
      <c r="A98" s="60" t="s">
        <v>56</v>
      </c>
      <c r="B98" s="61"/>
      <c r="C98" s="31"/>
      <c r="D98" s="68">
        <v>32391</v>
      </c>
      <c r="E98" s="48"/>
      <c r="F98" s="68">
        <v>32423</v>
      </c>
      <c r="G98" s="48"/>
      <c r="H98" s="75">
        <v>0</v>
      </c>
      <c r="I98" s="48"/>
      <c r="J98" s="75">
        <v>0</v>
      </c>
    </row>
    <row r="99" spans="1:10" ht="24.75" customHeight="1">
      <c r="A99" s="69" t="s">
        <v>38</v>
      </c>
      <c r="B99" s="61"/>
      <c r="C99" s="31"/>
      <c r="D99" s="51">
        <f>D97+D98</f>
        <v>3200051</v>
      </c>
      <c r="E99" s="48"/>
      <c r="F99" s="51">
        <f>F97+F98</f>
        <v>3233269</v>
      </c>
      <c r="G99" s="48"/>
      <c r="H99" s="51">
        <f>SUM(H97:H98)</f>
        <v>3167660</v>
      </c>
      <c r="I99" s="48"/>
      <c r="J99" s="51">
        <f>J97</f>
        <v>3200846</v>
      </c>
    </row>
    <row r="100" spans="1:10" ht="24.75" customHeight="1" thickBot="1">
      <c r="A100" s="60" t="s">
        <v>48</v>
      </c>
      <c r="B100" s="61"/>
      <c r="C100" s="31"/>
      <c r="D100" s="53">
        <f>D65+D99</f>
        <v>5817727</v>
      </c>
      <c r="E100" s="48"/>
      <c r="F100" s="53">
        <f>F65+F99</f>
        <v>5733866</v>
      </c>
      <c r="G100" s="48"/>
      <c r="H100" s="53">
        <f>H65+H99</f>
        <v>5703206</v>
      </c>
      <c r="I100" s="48"/>
      <c r="J100" s="53">
        <f>J65+J99</f>
        <v>5664736</v>
      </c>
    </row>
    <row r="101" spans="1:10" ht="24.75" customHeight="1" thickTop="1">
      <c r="A101" s="60"/>
      <c r="B101" s="61"/>
      <c r="C101" s="31"/>
      <c r="D101" s="39"/>
      <c r="E101" s="48"/>
      <c r="F101" s="39"/>
      <c r="G101" s="48"/>
      <c r="H101" s="39"/>
      <c r="I101" s="48"/>
      <c r="J101" s="39"/>
    </row>
    <row r="102" spans="1:10" ht="24.7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</row>
    <row r="103" spans="1:10" ht="24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s="27" customFormat="1" ht="24.75" customHeight="1">
      <c r="A104" s="20" t="s">
        <v>91</v>
      </c>
      <c r="B104" s="20"/>
      <c r="C104" s="20"/>
      <c r="D104" s="20"/>
      <c r="E104" s="20"/>
      <c r="F104" s="20"/>
      <c r="G104" s="20"/>
      <c r="I104" s="71"/>
      <c r="J104" s="19" t="s">
        <v>13</v>
      </c>
    </row>
    <row r="105" spans="1:10" s="27" customFormat="1" ht="24.75" customHeight="1">
      <c r="A105" s="26" t="s">
        <v>58</v>
      </c>
      <c r="B105" s="20"/>
      <c r="C105" s="20"/>
      <c r="D105" s="20"/>
      <c r="E105" s="20"/>
      <c r="F105" s="20"/>
      <c r="G105" s="20"/>
      <c r="H105" s="20"/>
      <c r="I105" s="20"/>
      <c r="J105" s="19" t="s">
        <v>57</v>
      </c>
    </row>
    <row r="106" spans="1:8" s="27" customFormat="1" ht="24.75" customHeight="1">
      <c r="A106" s="20" t="s">
        <v>149</v>
      </c>
      <c r="B106" s="20"/>
      <c r="C106" s="20"/>
      <c r="D106" s="20"/>
      <c r="E106" s="20"/>
      <c r="F106" s="20"/>
      <c r="G106" s="20"/>
      <c r="H106" s="20"/>
    </row>
    <row r="107" spans="1:10" ht="24.75" customHeight="1">
      <c r="A107" s="28"/>
      <c r="B107" s="31"/>
      <c r="C107" s="31"/>
      <c r="D107" s="135" t="s">
        <v>14</v>
      </c>
      <c r="E107" s="135"/>
      <c r="F107" s="135"/>
      <c r="G107" s="135"/>
      <c r="H107" s="135"/>
      <c r="I107" s="135"/>
      <c r="J107" s="135"/>
    </row>
    <row r="108" spans="1:10" ht="24.75" customHeight="1">
      <c r="A108" s="28"/>
      <c r="B108" s="31"/>
      <c r="C108" s="31"/>
      <c r="D108" s="134" t="s">
        <v>23</v>
      </c>
      <c r="E108" s="134"/>
      <c r="F108" s="134"/>
      <c r="H108" s="134" t="s">
        <v>29</v>
      </c>
      <c r="I108" s="134"/>
      <c r="J108" s="134"/>
    </row>
    <row r="109" spans="1:10" ht="24.75" customHeight="1">
      <c r="A109" s="28"/>
      <c r="B109" s="29" t="s">
        <v>3</v>
      </c>
      <c r="C109" s="61"/>
      <c r="D109" s="29">
        <v>2546</v>
      </c>
      <c r="E109" s="49"/>
      <c r="F109" s="29">
        <v>2545</v>
      </c>
      <c r="G109" s="49"/>
      <c r="H109" s="29">
        <v>2546</v>
      </c>
      <c r="I109" s="49"/>
      <c r="J109" s="29">
        <v>2545</v>
      </c>
    </row>
    <row r="110" spans="1:7" ht="24.75" customHeight="1">
      <c r="A110" s="33" t="s">
        <v>24</v>
      </c>
      <c r="B110" s="31">
        <v>3</v>
      </c>
      <c r="C110" s="31"/>
      <c r="D110" s="38"/>
      <c r="E110" s="38"/>
      <c r="F110" s="38"/>
      <c r="G110" s="38"/>
    </row>
    <row r="111" spans="1:10" ht="24.75" customHeight="1">
      <c r="A111" s="28" t="s">
        <v>141</v>
      </c>
      <c r="B111" s="31"/>
      <c r="C111" s="31"/>
      <c r="D111" s="72">
        <v>671356</v>
      </c>
      <c r="E111" s="72"/>
      <c r="F111" s="72">
        <v>565907</v>
      </c>
      <c r="G111" s="72"/>
      <c r="H111" s="73">
        <f>1259029-634336</f>
        <v>624693</v>
      </c>
      <c r="I111" s="74"/>
      <c r="J111" s="73">
        <v>511647</v>
      </c>
    </row>
    <row r="112" spans="1:10" ht="24.75" customHeight="1">
      <c r="A112" s="33" t="s">
        <v>118</v>
      </c>
      <c r="B112" s="31"/>
      <c r="C112" s="31"/>
      <c r="D112" s="72"/>
      <c r="E112" s="72"/>
      <c r="F112" s="72"/>
      <c r="G112" s="72"/>
      <c r="H112" s="73"/>
      <c r="I112" s="74"/>
      <c r="J112" s="73"/>
    </row>
    <row r="113" spans="1:10" ht="24.75" customHeight="1">
      <c r="A113" s="28" t="s">
        <v>89</v>
      </c>
      <c r="B113" s="31"/>
      <c r="C113" s="31"/>
      <c r="D113" s="72">
        <v>7901</v>
      </c>
      <c r="E113" s="72"/>
      <c r="F113" s="72">
        <v>7115</v>
      </c>
      <c r="G113" s="72"/>
      <c r="H113" s="73">
        <f>15087-7370</f>
        <v>7717</v>
      </c>
      <c r="I113" s="74"/>
      <c r="J113" s="73">
        <v>6950</v>
      </c>
    </row>
    <row r="114" spans="1:10" ht="24.75" customHeight="1">
      <c r="A114" s="28" t="s">
        <v>86</v>
      </c>
      <c r="B114" s="31"/>
      <c r="C114" s="31"/>
      <c r="D114" s="72">
        <v>8565</v>
      </c>
      <c r="E114" s="72"/>
      <c r="F114" s="72">
        <v>19963</v>
      </c>
      <c r="G114" s="72"/>
      <c r="H114" s="73">
        <f>19430-10995</f>
        <v>8435</v>
      </c>
      <c r="I114" s="74"/>
      <c r="J114" s="73">
        <v>19888</v>
      </c>
    </row>
    <row r="115" spans="1:10" ht="24.75" customHeight="1">
      <c r="A115" s="28" t="s">
        <v>119</v>
      </c>
      <c r="B115" s="31"/>
      <c r="C115" s="31"/>
      <c r="D115" s="76">
        <v>18429</v>
      </c>
      <c r="E115" s="35"/>
      <c r="F115" s="76">
        <v>20542</v>
      </c>
      <c r="G115" s="35"/>
      <c r="H115" s="77">
        <v>17253</v>
      </c>
      <c r="I115" s="55"/>
      <c r="J115" s="78">
        <v>20741</v>
      </c>
    </row>
    <row r="116" spans="1:10" ht="24.75" customHeight="1">
      <c r="A116" s="33" t="s">
        <v>120</v>
      </c>
      <c r="B116" s="31"/>
      <c r="C116" s="31"/>
      <c r="D116" s="79">
        <f>SUM(D113:D115)</f>
        <v>34895</v>
      </c>
      <c r="E116" s="35"/>
      <c r="F116" s="79">
        <f>SUM(F113:F115)</f>
        <v>47620</v>
      </c>
      <c r="G116" s="35"/>
      <c r="H116" s="73">
        <f>SUM(H113:H115)</f>
        <v>33405</v>
      </c>
      <c r="I116" s="55"/>
      <c r="J116" s="79">
        <f>SUM(J113:J115)</f>
        <v>47579</v>
      </c>
    </row>
    <row r="117" spans="1:10" ht="24.75" customHeight="1">
      <c r="A117" s="28" t="s">
        <v>49</v>
      </c>
      <c r="B117" s="31"/>
      <c r="C117" s="31"/>
      <c r="D117" s="76">
        <v>63590</v>
      </c>
      <c r="E117" s="35"/>
      <c r="F117" s="76">
        <v>4636</v>
      </c>
      <c r="G117" s="35"/>
      <c r="H117" s="77">
        <v>62604</v>
      </c>
      <c r="I117" s="55"/>
      <c r="J117" s="78">
        <v>14450</v>
      </c>
    </row>
    <row r="118" spans="1:10" ht="24.75" customHeight="1">
      <c r="A118" s="33" t="s">
        <v>25</v>
      </c>
      <c r="B118" s="31"/>
      <c r="C118" s="31"/>
      <c r="D118" s="80">
        <f>D111+D116+D117</f>
        <v>769841</v>
      </c>
      <c r="E118" s="81"/>
      <c r="F118" s="79">
        <f>F111+F116+F117</f>
        <v>618163</v>
      </c>
      <c r="G118" s="81"/>
      <c r="H118" s="80">
        <f>H111+H116+H117</f>
        <v>720702</v>
      </c>
      <c r="I118" s="81"/>
      <c r="J118" s="80">
        <f>J111+J116+J117</f>
        <v>573676</v>
      </c>
    </row>
    <row r="119" spans="1:10" ht="24.75" customHeight="1">
      <c r="A119" s="28"/>
      <c r="B119" s="31"/>
      <c r="C119" s="31"/>
      <c r="D119" s="39"/>
      <c r="E119" s="39"/>
      <c r="F119" s="39"/>
      <c r="G119" s="39"/>
      <c r="H119" s="55"/>
      <c r="I119" s="55"/>
      <c r="J119" s="55"/>
    </row>
    <row r="120" spans="1:10" ht="24.75" customHeight="1">
      <c r="A120" s="33" t="s">
        <v>26</v>
      </c>
      <c r="B120" s="31">
        <v>3</v>
      </c>
      <c r="C120" s="31"/>
      <c r="D120" s="38"/>
      <c r="E120" s="38"/>
      <c r="F120" s="38"/>
      <c r="G120" s="38"/>
      <c r="H120" s="48"/>
      <c r="I120" s="48"/>
      <c r="J120" s="48"/>
    </row>
    <row r="121" spans="1:10" ht="24.75" customHeight="1">
      <c r="A121" s="28" t="s">
        <v>121</v>
      </c>
      <c r="B121" s="31"/>
      <c r="C121" s="31"/>
      <c r="D121" s="72">
        <v>411379</v>
      </c>
      <c r="E121" s="72"/>
      <c r="F121" s="82">
        <v>352687</v>
      </c>
      <c r="G121" s="72"/>
      <c r="H121" s="73">
        <f>754265-373994</f>
        <v>380271</v>
      </c>
      <c r="I121" s="74"/>
      <c r="J121" s="73">
        <v>326622</v>
      </c>
    </row>
    <row r="122" spans="1:10" ht="24.75" customHeight="1">
      <c r="A122" s="28" t="s">
        <v>122</v>
      </c>
      <c r="B122" s="31"/>
      <c r="C122" s="31"/>
      <c r="D122" s="72">
        <v>202008</v>
      </c>
      <c r="E122" s="72"/>
      <c r="F122" s="82">
        <v>157480</v>
      </c>
      <c r="G122" s="72"/>
      <c r="H122" s="73">
        <f>352562-165833</f>
        <v>186729</v>
      </c>
      <c r="I122" s="74"/>
      <c r="J122" s="73">
        <v>145934</v>
      </c>
    </row>
    <row r="123" spans="1:10" ht="24.75" customHeight="1">
      <c r="A123" s="28" t="s">
        <v>88</v>
      </c>
      <c r="B123" s="31"/>
      <c r="C123" s="31"/>
      <c r="D123" s="82">
        <v>4602</v>
      </c>
      <c r="E123" s="82"/>
      <c r="F123" s="82">
        <v>4570</v>
      </c>
      <c r="G123" s="72"/>
      <c r="H123" s="73">
        <f>8948-4535</f>
        <v>4413</v>
      </c>
      <c r="I123" s="74"/>
      <c r="J123" s="73">
        <v>4384</v>
      </c>
    </row>
    <row r="124" spans="1:10" ht="24.75" customHeight="1">
      <c r="A124" s="28" t="s">
        <v>90</v>
      </c>
      <c r="B124" s="31"/>
      <c r="C124" s="31"/>
      <c r="D124" s="82">
        <v>7224</v>
      </c>
      <c r="E124" s="82"/>
      <c r="F124" s="82">
        <v>5571</v>
      </c>
      <c r="G124" s="72"/>
      <c r="H124" s="73">
        <f>9399-2590</f>
        <v>6809</v>
      </c>
      <c r="I124" s="74"/>
      <c r="J124" s="73">
        <v>4858</v>
      </c>
    </row>
    <row r="125" spans="1:10" ht="24.75" customHeight="1">
      <c r="A125" s="28" t="s">
        <v>160</v>
      </c>
      <c r="B125" s="31"/>
      <c r="C125" s="31"/>
      <c r="D125" s="82">
        <v>56</v>
      </c>
      <c r="E125" s="82"/>
      <c r="F125" s="75">
        <v>0</v>
      </c>
      <c r="G125" s="72"/>
      <c r="H125" s="75">
        <v>0</v>
      </c>
      <c r="I125" s="87"/>
      <c r="J125" s="75">
        <v>0</v>
      </c>
    </row>
    <row r="126" spans="1:10" ht="24.75" customHeight="1">
      <c r="A126" s="83" t="s">
        <v>97</v>
      </c>
      <c r="B126" s="31"/>
      <c r="C126" s="31"/>
      <c r="D126" s="84">
        <v>0</v>
      </c>
      <c r="E126" s="41"/>
      <c r="F126" s="82">
        <v>2246</v>
      </c>
      <c r="G126" s="38"/>
      <c r="H126" s="84">
        <v>0</v>
      </c>
      <c r="I126" s="48"/>
      <c r="J126" s="73">
        <v>2246</v>
      </c>
    </row>
    <row r="127" spans="1:10" ht="24.75" customHeight="1">
      <c r="A127" s="33" t="s">
        <v>27</v>
      </c>
      <c r="B127" s="31"/>
      <c r="C127" s="31"/>
      <c r="D127" s="85">
        <f>SUM(D121:D126)</f>
        <v>625269</v>
      </c>
      <c r="E127" s="72"/>
      <c r="F127" s="85">
        <f>SUM(F121:F126)</f>
        <v>522554</v>
      </c>
      <c r="G127" s="72"/>
      <c r="H127" s="86">
        <f>SUM(H121:H126)</f>
        <v>578222</v>
      </c>
      <c r="I127" s="74"/>
      <c r="J127" s="85">
        <f>SUM(J121:J126)</f>
        <v>484044</v>
      </c>
    </row>
    <row r="128" spans="1:10" ht="24.75" customHeight="1">
      <c r="A128" s="28"/>
      <c r="B128" s="31"/>
      <c r="C128" s="31"/>
      <c r="D128" s="72"/>
      <c r="E128" s="72"/>
      <c r="F128" s="72"/>
      <c r="G128" s="72"/>
      <c r="H128" s="73"/>
      <c r="I128" s="74"/>
      <c r="J128" s="74"/>
    </row>
    <row r="129" spans="1:10" ht="24.75" customHeight="1">
      <c r="A129" s="33" t="s">
        <v>131</v>
      </c>
      <c r="B129" s="31"/>
      <c r="C129" s="31"/>
      <c r="D129" s="82">
        <f>D118-D127</f>
        <v>144572</v>
      </c>
      <c r="E129" s="72"/>
      <c r="F129" s="82">
        <f>F118-F127</f>
        <v>95609</v>
      </c>
      <c r="G129" s="72"/>
      <c r="H129" s="73">
        <f>H118-H127</f>
        <v>142480</v>
      </c>
      <c r="I129" s="74"/>
      <c r="J129" s="74">
        <f>J118-J127</f>
        <v>89632</v>
      </c>
    </row>
    <row r="130" spans="1:10" ht="24.75" customHeight="1">
      <c r="A130" s="33" t="s">
        <v>28</v>
      </c>
      <c r="B130" s="31"/>
      <c r="C130" s="31"/>
      <c r="D130" s="82">
        <v>21136</v>
      </c>
      <c r="E130" s="72"/>
      <c r="F130" s="82">
        <v>32560</v>
      </c>
      <c r="G130" s="72"/>
      <c r="H130" s="73">
        <f>48180-26888</f>
        <v>21292</v>
      </c>
      <c r="I130" s="74"/>
      <c r="J130" s="73">
        <v>32172</v>
      </c>
    </row>
    <row r="131" spans="1:10" ht="24.75" customHeight="1">
      <c r="A131" s="69" t="s">
        <v>40</v>
      </c>
      <c r="B131" s="31"/>
      <c r="C131" s="31"/>
      <c r="D131" s="76">
        <v>19225</v>
      </c>
      <c r="E131" s="72"/>
      <c r="F131" s="76">
        <v>20785</v>
      </c>
      <c r="G131" s="72"/>
      <c r="H131" s="77">
        <f>40116-22788</f>
        <v>17328</v>
      </c>
      <c r="I131" s="74"/>
      <c r="J131" s="78">
        <v>16535</v>
      </c>
    </row>
    <row r="132" spans="1:10" ht="24.75" customHeight="1">
      <c r="A132" s="69" t="s">
        <v>95</v>
      </c>
      <c r="B132" s="31"/>
      <c r="C132" s="31"/>
      <c r="D132" s="87">
        <f>D129-D130-D131</f>
        <v>104211</v>
      </c>
      <c r="E132" s="72"/>
      <c r="F132" s="87">
        <f>F129-F130-F131</f>
        <v>42264</v>
      </c>
      <c r="G132" s="79"/>
      <c r="H132" s="88">
        <f>H129-H130-H131</f>
        <v>103860</v>
      </c>
      <c r="I132" s="89"/>
      <c r="J132" s="87">
        <f>J129-J130-J131</f>
        <v>40925</v>
      </c>
    </row>
    <row r="133" spans="1:10" ht="24.75" customHeight="1">
      <c r="A133" s="69" t="s">
        <v>96</v>
      </c>
      <c r="B133" s="31"/>
      <c r="C133" s="31"/>
      <c r="D133" s="67">
        <v>-351</v>
      </c>
      <c r="E133" s="34"/>
      <c r="F133" s="68">
        <v>-1339</v>
      </c>
      <c r="G133" s="34"/>
      <c r="H133" s="84">
        <v>0</v>
      </c>
      <c r="I133" s="48"/>
      <c r="J133" s="84">
        <v>0</v>
      </c>
    </row>
    <row r="134" spans="1:10" ht="24.75" customHeight="1" thickBot="1">
      <c r="A134" s="33" t="s">
        <v>93</v>
      </c>
      <c r="B134" s="31"/>
      <c r="C134" s="31"/>
      <c r="D134" s="90">
        <f>SUM(D132:D133)</f>
        <v>103860</v>
      </c>
      <c r="E134" s="79"/>
      <c r="F134" s="90">
        <f>SUM(F132:F133)</f>
        <v>40925</v>
      </c>
      <c r="G134" s="79"/>
      <c r="H134" s="90">
        <f>SUM(H132:H133)</f>
        <v>103860</v>
      </c>
      <c r="I134" s="74"/>
      <c r="J134" s="91">
        <f>SUM(J132:J133)</f>
        <v>40925</v>
      </c>
    </row>
    <row r="135" spans="1:10" ht="24.75" customHeight="1" thickBot="1" thickTop="1">
      <c r="A135" s="60" t="s">
        <v>132</v>
      </c>
      <c r="D135" s="92">
        <f>D134/D136*1000</f>
        <v>1.3848</v>
      </c>
      <c r="E135" s="93"/>
      <c r="F135" s="92">
        <f>F134/F136*1000</f>
        <v>0.7485778849331988</v>
      </c>
      <c r="G135" s="93"/>
      <c r="H135" s="92">
        <f>H134/H136*1000</f>
        <v>1.3848</v>
      </c>
      <c r="I135" s="93"/>
      <c r="J135" s="92">
        <f>J134/J136*1000</f>
        <v>0.7485778849331988</v>
      </c>
    </row>
    <row r="136" spans="1:10" ht="24.75" customHeight="1" thickBot="1" thickTop="1">
      <c r="A136" s="60" t="s">
        <v>142</v>
      </c>
      <c r="D136" s="94">
        <v>75000000</v>
      </c>
      <c r="E136" s="74"/>
      <c r="F136" s="94">
        <v>54670330</v>
      </c>
      <c r="G136" s="73"/>
      <c r="H136" s="94">
        <v>75000000</v>
      </c>
      <c r="I136" s="73"/>
      <c r="J136" s="94">
        <v>54670330</v>
      </c>
    </row>
    <row r="137" spans="1:10" s="27" customFormat="1" ht="24.75" customHeight="1" thickTop="1">
      <c r="A137" s="136" t="s">
        <v>91</v>
      </c>
      <c r="B137" s="136"/>
      <c r="C137" s="136"/>
      <c r="D137" s="136"/>
      <c r="E137" s="136"/>
      <c r="F137" s="136"/>
      <c r="G137" s="136"/>
      <c r="I137" s="71"/>
      <c r="J137" s="19" t="s">
        <v>13</v>
      </c>
    </row>
    <row r="138" spans="1:10" s="27" customFormat="1" ht="24.75" customHeight="1">
      <c r="A138" s="26" t="s">
        <v>58</v>
      </c>
      <c r="B138" s="20"/>
      <c r="C138" s="20"/>
      <c r="D138" s="20"/>
      <c r="E138" s="20"/>
      <c r="F138" s="20"/>
      <c r="G138" s="20"/>
      <c r="H138" s="20"/>
      <c r="I138" s="20"/>
      <c r="J138" s="19" t="s">
        <v>57</v>
      </c>
    </row>
    <row r="139" spans="1:8" s="27" customFormat="1" ht="24.75" customHeight="1">
      <c r="A139" s="136" t="s">
        <v>154</v>
      </c>
      <c r="B139" s="136"/>
      <c r="C139" s="136"/>
      <c r="D139" s="136"/>
      <c r="E139" s="136"/>
      <c r="F139" s="136"/>
      <c r="G139" s="136"/>
      <c r="H139" s="136"/>
    </row>
    <row r="140" spans="1:10" ht="24.75" customHeight="1">
      <c r="A140" s="28"/>
      <c r="B140" s="31"/>
      <c r="C140" s="31"/>
      <c r="D140" s="135" t="s">
        <v>14</v>
      </c>
      <c r="E140" s="135"/>
      <c r="F140" s="135"/>
      <c r="G140" s="135"/>
      <c r="H140" s="135"/>
      <c r="I140" s="135"/>
      <c r="J140" s="135"/>
    </row>
    <row r="141" spans="1:10" ht="24.75" customHeight="1">
      <c r="A141" s="28"/>
      <c r="B141" s="31"/>
      <c r="C141" s="31"/>
      <c r="D141" s="134" t="s">
        <v>23</v>
      </c>
      <c r="E141" s="134"/>
      <c r="F141" s="134"/>
      <c r="H141" s="134" t="s">
        <v>29</v>
      </c>
      <c r="I141" s="134"/>
      <c r="J141" s="134"/>
    </row>
    <row r="142" spans="1:10" ht="24.75" customHeight="1">
      <c r="A142" s="28"/>
      <c r="B142" s="29" t="s">
        <v>3</v>
      </c>
      <c r="C142" s="61"/>
      <c r="D142" s="29">
        <v>2546</v>
      </c>
      <c r="E142" s="49"/>
      <c r="F142" s="29">
        <v>2545</v>
      </c>
      <c r="G142" s="49"/>
      <c r="H142" s="29">
        <v>2546</v>
      </c>
      <c r="I142" s="49"/>
      <c r="J142" s="29">
        <v>2545</v>
      </c>
    </row>
    <row r="143" spans="1:7" ht="24.75" customHeight="1">
      <c r="A143" s="33" t="s">
        <v>24</v>
      </c>
      <c r="B143" s="31">
        <v>3</v>
      </c>
      <c r="C143" s="31"/>
      <c r="D143" s="38"/>
      <c r="E143" s="38"/>
      <c r="F143" s="38"/>
      <c r="G143" s="38"/>
    </row>
    <row r="144" spans="1:10" ht="24.75" customHeight="1">
      <c r="A144" s="28" t="s">
        <v>141</v>
      </c>
      <c r="B144" s="31"/>
      <c r="C144" s="31"/>
      <c r="D144" s="72">
        <v>1338054</v>
      </c>
      <c r="E144" s="72"/>
      <c r="F144" s="72">
        <v>1089876</v>
      </c>
      <c r="G144" s="72"/>
      <c r="H144" s="73">
        <v>1259029</v>
      </c>
      <c r="I144" s="74"/>
      <c r="J144" s="73">
        <v>1005425</v>
      </c>
    </row>
    <row r="145" spans="1:10" ht="24.75" customHeight="1">
      <c r="A145" s="33" t="s">
        <v>118</v>
      </c>
      <c r="B145" s="31"/>
      <c r="C145" s="31"/>
      <c r="D145" s="72"/>
      <c r="E145" s="72"/>
      <c r="F145" s="72"/>
      <c r="G145" s="72"/>
      <c r="H145" s="73"/>
      <c r="I145" s="74"/>
      <c r="J145" s="73"/>
    </row>
    <row r="146" spans="1:10" ht="24.75" customHeight="1">
      <c r="A146" s="28" t="s">
        <v>89</v>
      </c>
      <c r="B146" s="31"/>
      <c r="C146" s="31"/>
      <c r="D146" s="72">
        <v>15454</v>
      </c>
      <c r="E146" s="72"/>
      <c r="F146" s="72">
        <v>13602</v>
      </c>
      <c r="G146" s="72"/>
      <c r="H146" s="73">
        <v>15087</v>
      </c>
      <c r="I146" s="74"/>
      <c r="J146" s="73">
        <v>13254</v>
      </c>
    </row>
    <row r="147" spans="1:10" ht="24.75" customHeight="1">
      <c r="A147" s="28" t="s">
        <v>86</v>
      </c>
      <c r="B147" s="31"/>
      <c r="C147" s="31"/>
      <c r="D147" s="72">
        <v>19577</v>
      </c>
      <c r="E147" s="72"/>
      <c r="F147" s="72">
        <v>40383</v>
      </c>
      <c r="G147" s="72"/>
      <c r="H147" s="73">
        <v>19430</v>
      </c>
      <c r="I147" s="74"/>
      <c r="J147" s="73">
        <v>40302</v>
      </c>
    </row>
    <row r="148" spans="1:10" ht="24.75" customHeight="1">
      <c r="A148" s="28" t="s">
        <v>87</v>
      </c>
      <c r="B148" s="31"/>
      <c r="C148" s="31"/>
      <c r="D148" s="47">
        <v>0</v>
      </c>
      <c r="E148" s="34"/>
      <c r="F148" s="72">
        <v>17689</v>
      </c>
      <c r="G148" s="34"/>
      <c r="H148" s="47">
        <v>0</v>
      </c>
      <c r="I148" s="48"/>
      <c r="J148" s="73">
        <v>17689</v>
      </c>
    </row>
    <row r="149" spans="1:10" ht="24.75" customHeight="1">
      <c r="A149" s="28" t="s">
        <v>119</v>
      </c>
      <c r="B149" s="31"/>
      <c r="C149" s="31"/>
      <c r="D149" s="76">
        <v>26193</v>
      </c>
      <c r="E149" s="35"/>
      <c r="F149" s="76">
        <v>31295</v>
      </c>
      <c r="G149" s="35"/>
      <c r="H149" s="77">
        <v>25074</v>
      </c>
      <c r="I149" s="55"/>
      <c r="J149" s="78">
        <v>31445</v>
      </c>
    </row>
    <row r="150" spans="1:10" ht="24.75" customHeight="1">
      <c r="A150" s="33" t="s">
        <v>120</v>
      </c>
      <c r="B150" s="31"/>
      <c r="C150" s="31"/>
      <c r="D150" s="79">
        <f>SUM(D146:D149)</f>
        <v>61224</v>
      </c>
      <c r="E150" s="35"/>
      <c r="F150" s="79">
        <f>SUM(F146:F149)</f>
        <v>102969</v>
      </c>
      <c r="G150" s="35"/>
      <c r="H150" s="73">
        <f>SUM(H146:H149)</f>
        <v>59591</v>
      </c>
      <c r="I150" s="55"/>
      <c r="J150" s="79">
        <f>SUM(J146:J149)</f>
        <v>102690</v>
      </c>
    </row>
    <row r="151" spans="1:10" ht="24.75" customHeight="1">
      <c r="A151" s="28" t="s">
        <v>49</v>
      </c>
      <c r="B151" s="31"/>
      <c r="C151" s="31"/>
      <c r="D151" s="76">
        <v>86885</v>
      </c>
      <c r="E151" s="35"/>
      <c r="F151" s="76">
        <v>7398</v>
      </c>
      <c r="G151" s="35"/>
      <c r="H151" s="77">
        <v>86259</v>
      </c>
      <c r="I151" s="55"/>
      <c r="J151" s="78">
        <v>16408</v>
      </c>
    </row>
    <row r="152" spans="1:10" ht="24.75" customHeight="1">
      <c r="A152" s="33" t="s">
        <v>25</v>
      </c>
      <c r="B152" s="31"/>
      <c r="C152" s="31"/>
      <c r="D152" s="80">
        <f>D144+D150+D151</f>
        <v>1486163</v>
      </c>
      <c r="E152" s="81"/>
      <c r="F152" s="79">
        <f>F144+F150+F151</f>
        <v>1200243</v>
      </c>
      <c r="G152" s="81"/>
      <c r="H152" s="80">
        <f>H144+H150+H151</f>
        <v>1404879</v>
      </c>
      <c r="I152" s="81"/>
      <c r="J152" s="80">
        <f>J144+J150+J151</f>
        <v>1124523</v>
      </c>
    </row>
    <row r="153" spans="1:10" ht="24.75" customHeight="1">
      <c r="A153" s="28"/>
      <c r="B153" s="31"/>
      <c r="C153" s="31"/>
      <c r="D153" s="39"/>
      <c r="E153" s="39"/>
      <c r="F153" s="39"/>
      <c r="G153" s="39"/>
      <c r="H153" s="55"/>
      <c r="I153" s="55"/>
      <c r="J153" s="55"/>
    </row>
    <row r="154" spans="1:10" ht="24.75" customHeight="1">
      <c r="A154" s="33" t="s">
        <v>26</v>
      </c>
      <c r="B154" s="31">
        <v>3</v>
      </c>
      <c r="C154" s="31"/>
      <c r="D154" s="38"/>
      <c r="E154" s="38"/>
      <c r="F154" s="38"/>
      <c r="G154" s="38"/>
      <c r="H154" s="48"/>
      <c r="I154" s="48"/>
      <c r="J154" s="48"/>
    </row>
    <row r="155" spans="1:10" ht="24.75" customHeight="1">
      <c r="A155" s="28" t="s">
        <v>121</v>
      </c>
      <c r="B155" s="31"/>
      <c r="C155" s="31"/>
      <c r="D155" s="72">
        <v>807310</v>
      </c>
      <c r="E155" s="72"/>
      <c r="F155" s="82">
        <v>677623</v>
      </c>
      <c r="G155" s="72"/>
      <c r="H155" s="73">
        <v>754265</v>
      </c>
      <c r="I155" s="74"/>
      <c r="J155" s="73">
        <v>631103</v>
      </c>
    </row>
    <row r="156" spans="1:10" ht="24.75" customHeight="1">
      <c r="A156" s="28" t="s">
        <v>122</v>
      </c>
      <c r="B156" s="31"/>
      <c r="C156" s="31"/>
      <c r="D156" s="72">
        <v>377240</v>
      </c>
      <c r="E156" s="72"/>
      <c r="F156" s="82">
        <v>310626</v>
      </c>
      <c r="G156" s="72"/>
      <c r="H156" s="73">
        <v>352562</v>
      </c>
      <c r="I156" s="74"/>
      <c r="J156" s="73">
        <v>289972</v>
      </c>
    </row>
    <row r="157" spans="1:10" ht="24.75" customHeight="1">
      <c r="A157" s="28" t="s">
        <v>88</v>
      </c>
      <c r="B157" s="31"/>
      <c r="C157" s="31"/>
      <c r="D157" s="82">
        <v>9321</v>
      </c>
      <c r="E157" s="82"/>
      <c r="F157" s="82">
        <v>9122</v>
      </c>
      <c r="G157" s="72"/>
      <c r="H157" s="73">
        <v>8948</v>
      </c>
      <c r="I157" s="74"/>
      <c r="J157" s="73">
        <v>8756</v>
      </c>
    </row>
    <row r="158" spans="1:10" ht="24.75" customHeight="1">
      <c r="A158" s="28" t="s">
        <v>90</v>
      </c>
      <c r="B158" s="31"/>
      <c r="C158" s="31"/>
      <c r="D158" s="82">
        <v>9814</v>
      </c>
      <c r="E158" s="82"/>
      <c r="F158" s="82">
        <v>15307</v>
      </c>
      <c r="G158" s="72"/>
      <c r="H158" s="73">
        <v>9399</v>
      </c>
      <c r="I158" s="74"/>
      <c r="J158" s="73">
        <v>14594</v>
      </c>
    </row>
    <row r="159" spans="1:10" ht="24.75" customHeight="1">
      <c r="A159" s="28" t="s">
        <v>160</v>
      </c>
      <c r="B159" s="31"/>
      <c r="C159" s="31"/>
      <c r="D159" s="82">
        <v>56</v>
      </c>
      <c r="E159" s="82"/>
      <c r="F159" s="75">
        <v>0</v>
      </c>
      <c r="G159" s="72"/>
      <c r="H159" s="75">
        <v>0</v>
      </c>
      <c r="I159" s="87"/>
      <c r="J159" s="75">
        <v>0</v>
      </c>
    </row>
    <row r="160" spans="1:10" ht="24.75" customHeight="1">
      <c r="A160" s="83" t="s">
        <v>97</v>
      </c>
      <c r="B160" s="31"/>
      <c r="C160" s="31"/>
      <c r="D160" s="47">
        <v>0</v>
      </c>
      <c r="E160" s="41"/>
      <c r="F160" s="82">
        <v>5649</v>
      </c>
      <c r="G160" s="38"/>
      <c r="H160" s="47">
        <v>0</v>
      </c>
      <c r="I160" s="48"/>
      <c r="J160" s="73">
        <v>5649</v>
      </c>
    </row>
    <row r="161" spans="1:10" ht="24.75" customHeight="1">
      <c r="A161" s="33" t="s">
        <v>27</v>
      </c>
      <c r="B161" s="31"/>
      <c r="C161" s="31"/>
      <c r="D161" s="85">
        <f>SUM(D155:D160)</f>
        <v>1203741</v>
      </c>
      <c r="E161" s="72"/>
      <c r="F161" s="85">
        <f>SUM(F155:F160)</f>
        <v>1018327</v>
      </c>
      <c r="G161" s="72"/>
      <c r="H161" s="86">
        <f>SUM(H155:H160)</f>
        <v>1125174</v>
      </c>
      <c r="I161" s="74"/>
      <c r="J161" s="85">
        <f>SUM(J155:J160)</f>
        <v>950074</v>
      </c>
    </row>
    <row r="162" spans="1:10" ht="24.75" customHeight="1">
      <c r="A162" s="28"/>
      <c r="B162" s="31"/>
      <c r="C162" s="31"/>
      <c r="D162" s="72"/>
      <c r="E162" s="72"/>
      <c r="F162" s="72"/>
      <c r="G162" s="72"/>
      <c r="H162" s="73"/>
      <c r="I162" s="74"/>
      <c r="J162" s="74"/>
    </row>
    <row r="163" spans="1:10" ht="24.75" customHeight="1">
      <c r="A163" s="33" t="s">
        <v>131</v>
      </c>
      <c r="B163" s="31"/>
      <c r="C163" s="31"/>
      <c r="D163" s="82">
        <f>D152-D161</f>
        <v>282422</v>
      </c>
      <c r="E163" s="72"/>
      <c r="F163" s="82">
        <f>F152-F161</f>
        <v>181916</v>
      </c>
      <c r="G163" s="72"/>
      <c r="H163" s="82">
        <f>H152-H161</f>
        <v>279705</v>
      </c>
      <c r="I163" s="74"/>
      <c r="J163" s="74">
        <f>J152-J161</f>
        <v>174449</v>
      </c>
    </row>
    <row r="164" spans="1:10" ht="24.75" customHeight="1">
      <c r="A164" s="33" t="s">
        <v>28</v>
      </c>
      <c r="B164" s="31"/>
      <c r="C164" s="31"/>
      <c r="D164" s="82">
        <v>48358</v>
      </c>
      <c r="E164" s="72"/>
      <c r="F164" s="82">
        <v>64809</v>
      </c>
      <c r="G164" s="72"/>
      <c r="H164" s="73">
        <v>48180</v>
      </c>
      <c r="I164" s="74"/>
      <c r="J164" s="73">
        <v>64035</v>
      </c>
    </row>
    <row r="165" spans="1:10" ht="24.75" customHeight="1">
      <c r="A165" s="69" t="s">
        <v>40</v>
      </c>
      <c r="B165" s="31"/>
      <c r="C165" s="31"/>
      <c r="D165" s="76">
        <v>42208</v>
      </c>
      <c r="E165" s="72"/>
      <c r="F165" s="76">
        <v>32874</v>
      </c>
      <c r="G165" s="72"/>
      <c r="H165" s="78">
        <v>40116</v>
      </c>
      <c r="I165" s="74"/>
      <c r="J165" s="78">
        <v>27863</v>
      </c>
    </row>
    <row r="166" spans="1:10" ht="24.75" customHeight="1">
      <c r="A166" s="69" t="s">
        <v>95</v>
      </c>
      <c r="B166" s="31"/>
      <c r="C166" s="31"/>
      <c r="D166" s="87">
        <f>D163-D164-D165</f>
        <v>191856</v>
      </c>
      <c r="E166" s="72"/>
      <c r="F166" s="87">
        <f>F163-F164-F165</f>
        <v>84233</v>
      </c>
      <c r="G166" s="79"/>
      <c r="H166" s="88">
        <f>H163-H164-H165</f>
        <v>191409</v>
      </c>
      <c r="I166" s="89"/>
      <c r="J166" s="87">
        <f>J163-J164-J165</f>
        <v>82551</v>
      </c>
    </row>
    <row r="167" spans="1:10" ht="24.75" customHeight="1">
      <c r="A167" s="69" t="s">
        <v>96</v>
      </c>
      <c r="B167" s="31"/>
      <c r="C167" s="31"/>
      <c r="D167" s="67">
        <v>-447</v>
      </c>
      <c r="E167" s="34"/>
      <c r="F167" s="68">
        <v>-1682</v>
      </c>
      <c r="G167" s="34"/>
      <c r="H167" s="84">
        <v>0</v>
      </c>
      <c r="I167" s="48"/>
      <c r="J167" s="84">
        <v>0</v>
      </c>
    </row>
    <row r="168" spans="1:10" ht="24.75" customHeight="1" thickBot="1">
      <c r="A168" s="33" t="s">
        <v>93</v>
      </c>
      <c r="B168" s="31"/>
      <c r="C168" s="31"/>
      <c r="D168" s="90">
        <f>SUM(D166:D167)</f>
        <v>191409</v>
      </c>
      <c r="E168" s="79"/>
      <c r="F168" s="90">
        <f>SUM(F166:F167)</f>
        <v>82551</v>
      </c>
      <c r="G168" s="79"/>
      <c r="H168" s="90">
        <f>SUM(H166:H167)</f>
        <v>191409</v>
      </c>
      <c r="I168" s="74"/>
      <c r="J168" s="91">
        <f>SUM(J166:J167)</f>
        <v>82551</v>
      </c>
    </row>
    <row r="169" spans="1:10" ht="24.75" customHeight="1" thickBot="1" thickTop="1">
      <c r="A169" s="60" t="s">
        <v>132</v>
      </c>
      <c r="D169" s="92">
        <f>D168/D170*1000</f>
        <v>2.5521200000000004</v>
      </c>
      <c r="E169" s="93"/>
      <c r="F169" s="92">
        <f>F168/F170*1000</f>
        <v>1.5769637029188432</v>
      </c>
      <c r="G169" s="93"/>
      <c r="H169" s="92">
        <f>H168/H170*1000</f>
        <v>2.5521200000000004</v>
      </c>
      <c r="I169" s="93"/>
      <c r="J169" s="92">
        <f>J168/J170*1000</f>
        <v>1.5769637029188432</v>
      </c>
    </row>
    <row r="170" spans="1:10" ht="24.75" customHeight="1" thickBot="1" thickTop="1">
      <c r="A170" s="60" t="s">
        <v>142</v>
      </c>
      <c r="D170" s="94">
        <v>75000000</v>
      </c>
      <c r="E170" s="74"/>
      <c r="F170" s="94">
        <v>52348066</v>
      </c>
      <c r="G170" s="73"/>
      <c r="H170" s="94">
        <v>75000000</v>
      </c>
      <c r="I170" s="73"/>
      <c r="J170" s="94">
        <v>52348066</v>
      </c>
    </row>
    <row r="171" spans="1:10" ht="24.75" customHeight="1" thickTop="1">
      <c r="A171" s="44"/>
      <c r="D171" s="55"/>
      <c r="E171" s="48"/>
      <c r="F171" s="55"/>
      <c r="G171" s="48"/>
      <c r="H171" s="55"/>
      <c r="I171" s="48"/>
      <c r="J171" s="55"/>
    </row>
    <row r="172" spans="1:16" ht="24.75" customHeight="1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95"/>
      <c r="L172" s="95"/>
      <c r="M172" s="95"/>
      <c r="N172" s="95"/>
      <c r="O172" s="95"/>
      <c r="P172" s="95"/>
    </row>
  </sheetData>
  <mergeCells count="31">
    <mergeCell ref="D140:J140"/>
    <mergeCell ref="D141:F141"/>
    <mergeCell ref="H141:J141"/>
    <mergeCell ref="A1:J1"/>
    <mergeCell ref="A2:J2"/>
    <mergeCell ref="A3:J3"/>
    <mergeCell ref="A5:J5"/>
    <mergeCell ref="D6:J6"/>
    <mergeCell ref="D7:F7"/>
    <mergeCell ref="H7:J7"/>
    <mergeCell ref="A172:J172"/>
    <mergeCell ref="D42:J42"/>
    <mergeCell ref="A39:J39"/>
    <mergeCell ref="D78:F78"/>
    <mergeCell ref="D77:J77"/>
    <mergeCell ref="H78:J78"/>
    <mergeCell ref="A74:J74"/>
    <mergeCell ref="A73:J73"/>
    <mergeCell ref="A137:G137"/>
    <mergeCell ref="A139:H139"/>
    <mergeCell ref="A72:J72"/>
    <mergeCell ref="A34:J35"/>
    <mergeCell ref="A69:J70"/>
    <mergeCell ref="H43:J43"/>
    <mergeCell ref="D43:F43"/>
    <mergeCell ref="A37:J37"/>
    <mergeCell ref="A38:J38"/>
    <mergeCell ref="A102:J102"/>
    <mergeCell ref="H108:J108"/>
    <mergeCell ref="D107:J107"/>
    <mergeCell ref="D108:F108"/>
  </mergeCells>
  <printOptions horizontalCentered="1"/>
  <pageMargins left="0.7" right="0.25" top="0.48" bottom="0.4" header="0.5" footer="0.4"/>
  <pageSetup firstPageNumber="3" useFirstPageNumber="1" horizontalDpi="600" verticalDpi="600" orientation="portrait" paperSize="9" scale="88" r:id="rId1"/>
  <headerFooter alignWithMargins="0">
    <oddFooter>&amp;L&amp;"Angsana New,Regular"&amp;15หมายเหตุประกอบงบการเงินเป็นส่วนหนึ่งของงบการเงินนี้
&amp;R&amp;"Angsana New,Regular"&amp;15&amp;P</oddFooter>
  </headerFooter>
  <rowBreaks count="4" manualBreakCount="4">
    <brk id="36" max="255" man="1"/>
    <brk id="71" max="255" man="1"/>
    <brk id="103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23">
      <selection activeCell="L51" sqref="L51"/>
    </sheetView>
  </sheetViews>
  <sheetFormatPr defaultColWidth="9.140625" defaultRowHeight="23.25" customHeight="1"/>
  <cols>
    <col min="1" max="1" width="41.7109375" style="1" customWidth="1"/>
    <col min="2" max="2" width="11.140625" style="1" customWidth="1"/>
    <col min="3" max="3" width="1.7109375" style="2" customWidth="1"/>
    <col min="4" max="4" width="10.7109375" style="1" customWidth="1"/>
    <col min="5" max="5" width="1.7109375" style="2" customWidth="1"/>
    <col min="6" max="6" width="10.7109375" style="1" customWidth="1"/>
    <col min="7" max="7" width="1.7109375" style="2" customWidth="1"/>
    <col min="8" max="8" width="13.421875" style="1" customWidth="1"/>
    <col min="9" max="9" width="1.7109375" style="2" customWidth="1"/>
    <col min="10" max="10" width="14.7109375" style="1" customWidth="1"/>
    <col min="11" max="11" width="1.7109375" style="2" customWidth="1"/>
    <col min="12" max="12" width="13.140625" style="1" customWidth="1"/>
    <col min="13" max="16384" width="9.140625" style="1" customWidth="1"/>
  </cols>
  <sheetData>
    <row r="1" spans="1:12" ht="23.25" customHeight="1">
      <c r="A1" s="143" t="s">
        <v>71</v>
      </c>
      <c r="B1" s="143"/>
      <c r="C1" s="143"/>
      <c r="D1" s="143"/>
      <c r="E1" s="143"/>
      <c r="F1" s="143"/>
      <c r="G1" s="20"/>
      <c r="H1" s="20"/>
      <c r="I1" s="20"/>
      <c r="J1" s="141" t="s">
        <v>60</v>
      </c>
      <c r="K1" s="141"/>
      <c r="L1" s="141"/>
    </row>
    <row r="2" spans="1:12" ht="23.2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141" t="s">
        <v>57</v>
      </c>
      <c r="K2" s="141"/>
      <c r="L2" s="141"/>
    </row>
    <row r="3" spans="1:12" ht="23.25" customHeight="1">
      <c r="A3" s="136" t="s">
        <v>161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4"/>
    </row>
    <row r="4" spans="1:12" ht="23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4"/>
    </row>
    <row r="5" spans="1:12" ht="23.25" customHeight="1">
      <c r="A5" s="4"/>
      <c r="B5" s="142" t="s">
        <v>59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3.25" customHeight="1">
      <c r="A6" s="4"/>
      <c r="B6" s="140" t="s">
        <v>39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23.25" customHeight="1">
      <c r="A7" s="4"/>
      <c r="B7" s="125" t="s">
        <v>165</v>
      </c>
      <c r="C7" s="125"/>
      <c r="D7" s="125" t="s">
        <v>168</v>
      </c>
      <c r="E7" s="125"/>
      <c r="F7" s="125" t="s">
        <v>168</v>
      </c>
      <c r="G7" s="125"/>
      <c r="H7" s="125" t="s">
        <v>171</v>
      </c>
      <c r="I7" s="125"/>
      <c r="J7" s="125" t="s">
        <v>173</v>
      </c>
      <c r="K7" s="125"/>
      <c r="L7" s="125"/>
    </row>
    <row r="8" spans="2:12" ht="23.25" customHeight="1">
      <c r="B8" s="129" t="s">
        <v>166</v>
      </c>
      <c r="C8" s="7"/>
      <c r="D8" s="129" t="s">
        <v>169</v>
      </c>
      <c r="E8" s="7"/>
      <c r="F8" s="129" t="s">
        <v>170</v>
      </c>
      <c r="G8" s="7"/>
      <c r="H8" s="129" t="s">
        <v>172</v>
      </c>
      <c r="I8" s="127"/>
      <c r="J8" s="129" t="s">
        <v>174</v>
      </c>
      <c r="K8" s="127"/>
      <c r="L8" s="129" t="s">
        <v>51</v>
      </c>
    </row>
    <row r="9" spans="2:12" ht="23.25" customHeight="1">
      <c r="B9" s="124" t="s">
        <v>167</v>
      </c>
      <c r="C9" s="7"/>
      <c r="D9" s="130"/>
      <c r="E9" s="7"/>
      <c r="F9" s="130"/>
      <c r="G9" s="7"/>
      <c r="H9" s="130"/>
      <c r="I9" s="7"/>
      <c r="J9" s="130"/>
      <c r="K9" s="7"/>
      <c r="L9" s="130"/>
    </row>
    <row r="10" ht="23.25" customHeight="1">
      <c r="B10" s="126"/>
    </row>
    <row r="11" spans="1:12" ht="23.25" customHeight="1">
      <c r="A11" s="15" t="s">
        <v>74</v>
      </c>
      <c r="B11" s="9">
        <v>500000</v>
      </c>
      <c r="C11" s="9"/>
      <c r="D11" s="9">
        <v>1217600</v>
      </c>
      <c r="E11" s="9"/>
      <c r="F11" s="9">
        <v>435941</v>
      </c>
      <c r="G11" s="9"/>
      <c r="H11" s="9">
        <v>240953</v>
      </c>
      <c r="I11" s="9"/>
      <c r="J11" s="9">
        <v>30123</v>
      </c>
      <c r="K11" s="8"/>
      <c r="L11" s="9">
        <f>SUM(B11:J11)</f>
        <v>2424617</v>
      </c>
    </row>
    <row r="12" spans="1:12" ht="23.25" customHeight="1">
      <c r="A12" s="4" t="s">
        <v>46</v>
      </c>
      <c r="B12" s="10">
        <v>0</v>
      </c>
      <c r="C12" s="9"/>
      <c r="D12" s="10">
        <v>0</v>
      </c>
      <c r="E12" s="9"/>
      <c r="F12" s="10">
        <v>317</v>
      </c>
      <c r="G12" s="9"/>
      <c r="H12" s="10">
        <v>0</v>
      </c>
      <c r="I12" s="9"/>
      <c r="J12" s="10">
        <v>0</v>
      </c>
      <c r="K12" s="8"/>
      <c r="L12" s="10">
        <f>SUM(B12:J12)</f>
        <v>317</v>
      </c>
    </row>
    <row r="13" spans="1:12" ht="23.25" customHeight="1">
      <c r="A13" s="4" t="s">
        <v>53</v>
      </c>
      <c r="B13" s="9">
        <f>SUM(B12:B12)</f>
        <v>0</v>
      </c>
      <c r="C13" s="9">
        <f>SUM(C11:C12)</f>
        <v>0</v>
      </c>
      <c r="D13" s="9">
        <f>SUM(D12:D12)</f>
        <v>0</v>
      </c>
      <c r="E13" s="9">
        <f>SUM(E11:E12)</f>
        <v>0</v>
      </c>
      <c r="F13" s="9">
        <f>SUM(F12:F12)</f>
        <v>317</v>
      </c>
      <c r="G13" s="9">
        <f aca="true" t="shared" si="0" ref="G13:L13">SUM(G12:G12)</f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317</v>
      </c>
    </row>
    <row r="14" spans="1:12" ht="23.25" customHeight="1">
      <c r="A14" s="4" t="s">
        <v>150</v>
      </c>
      <c r="B14" s="9">
        <v>250000</v>
      </c>
      <c r="C14" s="9"/>
      <c r="D14" s="121">
        <v>0</v>
      </c>
      <c r="E14" s="9"/>
      <c r="F14" s="121">
        <v>0</v>
      </c>
      <c r="G14" s="9"/>
      <c r="H14" s="9">
        <v>0</v>
      </c>
      <c r="I14" s="9"/>
      <c r="J14" s="9">
        <v>0</v>
      </c>
      <c r="K14" s="9"/>
      <c r="L14" s="9">
        <f aca="true" t="shared" si="1" ref="L14:L19">SUM(B14:J14)</f>
        <v>250000</v>
      </c>
    </row>
    <row r="15" spans="1:12" ht="23.25" customHeight="1">
      <c r="A15" s="4" t="s">
        <v>85</v>
      </c>
      <c r="B15" s="121">
        <v>0</v>
      </c>
      <c r="C15" s="9"/>
      <c r="D15" s="9">
        <v>350000</v>
      </c>
      <c r="E15" s="9"/>
      <c r="F15" s="121">
        <v>0</v>
      </c>
      <c r="G15" s="9"/>
      <c r="H15" s="9">
        <v>0</v>
      </c>
      <c r="I15" s="9"/>
      <c r="J15" s="9">
        <v>0</v>
      </c>
      <c r="K15" s="9"/>
      <c r="L15" s="9">
        <f t="shared" si="1"/>
        <v>350000</v>
      </c>
    </row>
    <row r="16" spans="1:12" ht="23.25" customHeight="1">
      <c r="A16" s="4" t="s">
        <v>56</v>
      </c>
      <c r="B16" s="121">
        <v>0</v>
      </c>
      <c r="C16" s="9"/>
      <c r="D16" s="9">
        <v>0</v>
      </c>
      <c r="E16" s="9"/>
      <c r="F16" s="121">
        <v>0</v>
      </c>
      <c r="G16" s="9"/>
      <c r="H16" s="9">
        <v>0</v>
      </c>
      <c r="I16" s="9"/>
      <c r="J16" s="9">
        <v>1130</v>
      </c>
      <c r="K16" s="9"/>
      <c r="L16" s="9">
        <f t="shared" si="1"/>
        <v>1130</v>
      </c>
    </row>
    <row r="17" spans="1:12" ht="23.25" customHeight="1">
      <c r="A17" s="4" t="s">
        <v>93</v>
      </c>
      <c r="B17" s="16">
        <v>0</v>
      </c>
      <c r="C17" s="8"/>
      <c r="D17" s="16">
        <v>0</v>
      </c>
      <c r="E17" s="16"/>
      <c r="F17" s="122">
        <v>0</v>
      </c>
      <c r="G17" s="16"/>
      <c r="H17" s="17">
        <v>82551</v>
      </c>
      <c r="I17" s="16"/>
      <c r="J17" s="16">
        <v>0</v>
      </c>
      <c r="K17" s="16"/>
      <c r="L17" s="9">
        <f t="shared" si="1"/>
        <v>82551</v>
      </c>
    </row>
    <row r="18" spans="1:12" ht="23.25" customHeight="1">
      <c r="A18" s="4" t="s">
        <v>151</v>
      </c>
      <c r="B18" s="16">
        <v>0</v>
      </c>
      <c r="C18" s="8"/>
      <c r="D18" s="16">
        <v>0</v>
      </c>
      <c r="E18" s="16"/>
      <c r="F18" s="122">
        <v>0</v>
      </c>
      <c r="G18" s="16"/>
      <c r="H18" s="17">
        <v>-100000</v>
      </c>
      <c r="I18" s="16"/>
      <c r="J18" s="16">
        <v>0</v>
      </c>
      <c r="K18" s="16"/>
      <c r="L18" s="9">
        <f t="shared" si="1"/>
        <v>-100000</v>
      </c>
    </row>
    <row r="19" spans="1:12" ht="23.25" customHeight="1" thickBot="1">
      <c r="A19" s="15" t="s">
        <v>153</v>
      </c>
      <c r="B19" s="13">
        <f>B11+B13+B14+B15+B17+B18</f>
        <v>750000</v>
      </c>
      <c r="C19" s="9"/>
      <c r="D19" s="13">
        <f>D11+D13+D14+D15+D17+D18</f>
        <v>1567600</v>
      </c>
      <c r="E19" s="9"/>
      <c r="F19" s="13">
        <f>F11+F13+F17</f>
        <v>436258</v>
      </c>
      <c r="G19" s="9"/>
      <c r="H19" s="13">
        <f>H11+H13+H14+H15+H16+H17+H18</f>
        <v>223504</v>
      </c>
      <c r="I19" s="9"/>
      <c r="J19" s="13">
        <f>J11+J13+J14+J15+J16+J17+J18</f>
        <v>31253</v>
      </c>
      <c r="K19" s="8"/>
      <c r="L19" s="13">
        <f t="shared" si="1"/>
        <v>3008615</v>
      </c>
    </row>
    <row r="20" spans="1:12" ht="23.25" customHeight="1" thickTop="1">
      <c r="A20" s="15"/>
      <c r="B20" s="9"/>
      <c r="C20" s="9"/>
      <c r="D20" s="9"/>
      <c r="E20" s="9"/>
      <c r="F20" s="9"/>
      <c r="G20" s="9"/>
      <c r="H20" s="9"/>
      <c r="I20" s="9"/>
      <c r="J20" s="9"/>
      <c r="K20" s="8"/>
      <c r="L20" s="9"/>
    </row>
    <row r="21" spans="1:12" ht="23.25" customHeight="1">
      <c r="A21" s="15" t="s">
        <v>75</v>
      </c>
      <c r="B21" s="9">
        <v>750000</v>
      </c>
      <c r="C21" s="9"/>
      <c r="D21" s="9">
        <v>1567600</v>
      </c>
      <c r="E21" s="9"/>
      <c r="F21" s="9">
        <v>436437</v>
      </c>
      <c r="G21" s="9"/>
      <c r="H21" s="9">
        <v>382563</v>
      </c>
      <c r="I21" s="9"/>
      <c r="J21" s="9">
        <v>32423</v>
      </c>
      <c r="K21" s="8"/>
      <c r="L21" s="9">
        <f>SUM(B21:J21)</f>
        <v>3169023</v>
      </c>
    </row>
    <row r="22" spans="1:12" ht="23.25" customHeight="1">
      <c r="A22" s="4" t="s">
        <v>164</v>
      </c>
      <c r="B22" s="10">
        <v>0</v>
      </c>
      <c r="C22" s="9"/>
      <c r="D22" s="10">
        <v>0</v>
      </c>
      <c r="E22" s="9"/>
      <c r="F22" s="10">
        <v>0</v>
      </c>
      <c r="G22" s="9"/>
      <c r="H22" s="10">
        <v>64246</v>
      </c>
      <c r="I22" s="9"/>
      <c r="J22" s="10">
        <v>0</v>
      </c>
      <c r="K22" s="8"/>
      <c r="L22" s="10">
        <f>SUM(B22:J22)</f>
        <v>64246</v>
      </c>
    </row>
    <row r="23" spans="1:12" ht="23.25" customHeight="1">
      <c r="A23" s="4" t="s">
        <v>143</v>
      </c>
      <c r="B23" s="9">
        <f>SUM(B21:B22)</f>
        <v>750000</v>
      </c>
      <c r="C23" s="9"/>
      <c r="D23" s="9">
        <f>SUM(D21:D22)</f>
        <v>1567600</v>
      </c>
      <c r="E23" s="9"/>
      <c r="F23" s="9">
        <f>SUM(F21:F22)</f>
        <v>436437</v>
      </c>
      <c r="G23" s="9"/>
      <c r="H23" s="9">
        <f>SUM(H21:H22)</f>
        <v>446809</v>
      </c>
      <c r="I23" s="9"/>
      <c r="J23" s="9">
        <f>SUM(J21:J22)</f>
        <v>32423</v>
      </c>
      <c r="K23" s="9">
        <f>SUM(K21:K22)</f>
        <v>0</v>
      </c>
      <c r="L23" s="9">
        <f>SUM(L21:L22)</f>
        <v>3233269</v>
      </c>
    </row>
    <row r="24" spans="1:12" ht="23.25" customHeight="1">
      <c r="A24" s="4" t="s">
        <v>46</v>
      </c>
      <c r="B24" s="10">
        <v>0</v>
      </c>
      <c r="C24" s="9"/>
      <c r="D24" s="10">
        <v>0</v>
      </c>
      <c r="E24" s="9"/>
      <c r="F24" s="10">
        <v>375</v>
      </c>
      <c r="G24" s="9"/>
      <c r="H24" s="10">
        <v>0</v>
      </c>
      <c r="I24" s="9"/>
      <c r="J24" s="10">
        <v>0</v>
      </c>
      <c r="K24" s="8"/>
      <c r="L24" s="10">
        <f>SUM(B24:J24)</f>
        <v>375</v>
      </c>
    </row>
    <row r="25" spans="1:12" ht="23.25" customHeight="1">
      <c r="A25" s="4" t="s">
        <v>53</v>
      </c>
      <c r="B25" s="9">
        <f>SUM(B24:B24)</f>
        <v>0</v>
      </c>
      <c r="C25" s="9">
        <f aca="true" t="shared" si="2" ref="C25:K25">SUM(C21:C24)</f>
        <v>0</v>
      </c>
      <c r="D25" s="9">
        <f>SUM(D24:D24)</f>
        <v>0</v>
      </c>
      <c r="E25" s="9">
        <f t="shared" si="2"/>
        <v>0</v>
      </c>
      <c r="F25" s="9">
        <f>SUM(F24:F24)</f>
        <v>375</v>
      </c>
      <c r="G25" s="9">
        <f t="shared" si="2"/>
        <v>0</v>
      </c>
      <c r="H25" s="9">
        <f>SUM(H24:H24)</f>
        <v>0</v>
      </c>
      <c r="I25" s="9">
        <f t="shared" si="2"/>
        <v>0</v>
      </c>
      <c r="J25" s="9">
        <f>SUM(J24:J24)</f>
        <v>0</v>
      </c>
      <c r="K25" s="9">
        <f t="shared" si="2"/>
        <v>0</v>
      </c>
      <c r="L25" s="9">
        <f>SUM(L24:L24)</f>
        <v>375</v>
      </c>
    </row>
    <row r="26" spans="1:12" ht="23.25" customHeight="1">
      <c r="A26" s="4" t="s">
        <v>56</v>
      </c>
      <c r="B26" s="16">
        <v>0</v>
      </c>
      <c r="C26" s="8"/>
      <c r="D26" s="16">
        <v>0</v>
      </c>
      <c r="E26" s="16"/>
      <c r="F26" s="16">
        <v>0</v>
      </c>
      <c r="G26" s="9"/>
      <c r="H26" s="16">
        <v>0</v>
      </c>
      <c r="I26" s="9"/>
      <c r="J26" s="9">
        <v>-32</v>
      </c>
      <c r="K26" s="9"/>
      <c r="L26" s="9">
        <f>SUM(B26:J26)</f>
        <v>-32</v>
      </c>
    </row>
    <row r="27" spans="1:12" ht="23.25" customHeight="1">
      <c r="A27" s="4" t="s">
        <v>93</v>
      </c>
      <c r="B27" s="16">
        <v>0</v>
      </c>
      <c r="C27" s="8"/>
      <c r="D27" s="16">
        <v>0</v>
      </c>
      <c r="E27" s="16"/>
      <c r="F27" s="16">
        <v>0</v>
      </c>
      <c r="G27" s="16"/>
      <c r="H27" s="17">
        <v>191409</v>
      </c>
      <c r="I27" s="16"/>
      <c r="J27" s="16">
        <v>0</v>
      </c>
      <c r="K27" s="16"/>
      <c r="L27" s="9">
        <f>SUM(B27:J27)</f>
        <v>191409</v>
      </c>
    </row>
    <row r="28" spans="1:12" ht="23.25" customHeight="1">
      <c r="A28" s="4" t="s">
        <v>151</v>
      </c>
      <c r="B28" s="16">
        <v>0</v>
      </c>
      <c r="C28" s="8"/>
      <c r="D28" s="16">
        <v>0</v>
      </c>
      <c r="E28" s="16"/>
      <c r="F28" s="122">
        <v>0</v>
      </c>
      <c r="G28" s="16"/>
      <c r="H28" s="17">
        <v>-224970</v>
      </c>
      <c r="I28" s="16"/>
      <c r="J28" s="16">
        <v>0</v>
      </c>
      <c r="K28" s="16"/>
      <c r="L28" s="9">
        <f>SUM(B28:J28)</f>
        <v>-224970</v>
      </c>
    </row>
    <row r="29" spans="1:12" ht="23.25" customHeight="1" thickBot="1">
      <c r="A29" s="15" t="s">
        <v>152</v>
      </c>
      <c r="B29" s="13">
        <f>B23+B25+B27</f>
        <v>750000</v>
      </c>
      <c r="C29" s="9"/>
      <c r="D29" s="13">
        <f>D23+D25+D27</f>
        <v>1567600</v>
      </c>
      <c r="E29" s="9"/>
      <c r="F29" s="13">
        <f>F23+F25+F27</f>
        <v>436812</v>
      </c>
      <c r="G29" s="9"/>
      <c r="H29" s="13">
        <f>H23+H27+H28</f>
        <v>413248</v>
      </c>
      <c r="I29" s="9"/>
      <c r="J29" s="13">
        <f>J23+J26</f>
        <v>32391</v>
      </c>
      <c r="K29" s="8"/>
      <c r="L29" s="13">
        <f>L23+L25+L26+L27+L28</f>
        <v>3200051</v>
      </c>
    </row>
    <row r="30" spans="1:12" ht="23.25" customHeight="1" thickTop="1">
      <c r="A30" s="15"/>
      <c r="B30" s="9"/>
      <c r="C30" s="9"/>
      <c r="D30" s="9"/>
      <c r="E30" s="9"/>
      <c r="F30" s="9"/>
      <c r="G30" s="9"/>
      <c r="H30" s="9"/>
      <c r="I30" s="9"/>
      <c r="J30" s="9"/>
      <c r="K30" s="8"/>
      <c r="L30" s="9"/>
    </row>
    <row r="31" spans="1:12" ht="23.25" customHeight="1">
      <c r="A31" s="15"/>
      <c r="B31" s="9"/>
      <c r="C31" s="9"/>
      <c r="D31" s="9"/>
      <c r="E31" s="9"/>
      <c r="F31" s="9"/>
      <c r="G31" s="9"/>
      <c r="H31" s="9"/>
      <c r="I31" s="9"/>
      <c r="J31" s="9"/>
      <c r="K31" s="8"/>
      <c r="L31" s="9"/>
    </row>
    <row r="32" spans="1:12" ht="23.25" customHeight="1">
      <c r="A32" s="15"/>
      <c r="B32" s="9"/>
      <c r="C32" s="9"/>
      <c r="D32" s="9"/>
      <c r="E32" s="9"/>
      <c r="F32" s="9"/>
      <c r="G32" s="9"/>
      <c r="H32" s="9"/>
      <c r="I32" s="9"/>
      <c r="J32" s="9"/>
      <c r="K32" s="8"/>
      <c r="L32" s="9"/>
    </row>
    <row r="33" spans="1:12" ht="23.25" customHeight="1">
      <c r="A33" s="15"/>
      <c r="B33" s="9"/>
      <c r="C33" s="9"/>
      <c r="D33" s="9"/>
      <c r="E33" s="9"/>
      <c r="F33" s="9"/>
      <c r="G33" s="9"/>
      <c r="H33" s="9"/>
      <c r="I33" s="9"/>
      <c r="J33" s="9"/>
      <c r="K33" s="8"/>
      <c r="L33" s="9"/>
    </row>
    <row r="34" spans="1:12" ht="23.25" customHeight="1">
      <c r="A34" s="15"/>
      <c r="B34" s="9"/>
      <c r="C34" s="9"/>
      <c r="D34" s="9"/>
      <c r="E34" s="9"/>
      <c r="F34" s="9"/>
      <c r="G34" s="9"/>
      <c r="H34" s="9"/>
      <c r="I34" s="9"/>
      <c r="J34" s="9"/>
      <c r="K34" s="8"/>
      <c r="L34" s="9"/>
    </row>
    <row r="35" spans="1:12" ht="23.25" customHeight="1">
      <c r="A35" s="15"/>
      <c r="B35" s="9"/>
      <c r="C35" s="9"/>
      <c r="D35" s="9"/>
      <c r="E35" s="9"/>
      <c r="F35" s="9"/>
      <c r="G35" s="9"/>
      <c r="H35" s="9"/>
      <c r="I35" s="9"/>
      <c r="J35" s="9"/>
      <c r="K35" s="8"/>
      <c r="L35" s="9"/>
    </row>
    <row r="36" spans="1:12" ht="23.2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8"/>
      <c r="L36" s="8"/>
    </row>
    <row r="37" spans="1:12" ht="23.25" customHeight="1">
      <c r="A37" s="4"/>
      <c r="B37" s="9"/>
      <c r="C37" s="9"/>
      <c r="D37" s="9"/>
      <c r="E37" s="9"/>
      <c r="F37" s="9"/>
      <c r="G37" s="9"/>
      <c r="H37" s="9"/>
      <c r="I37" s="9"/>
      <c r="J37" s="9"/>
      <c r="K37" s="8"/>
      <c r="L37" s="8"/>
    </row>
    <row r="38" spans="1:12" ht="23.25" customHeight="1">
      <c r="A38" s="4"/>
      <c r="B38" s="9"/>
      <c r="C38" s="9"/>
      <c r="D38" s="9"/>
      <c r="E38" s="9"/>
      <c r="F38" s="9"/>
      <c r="G38" s="9"/>
      <c r="H38" s="9"/>
      <c r="I38" s="9"/>
      <c r="J38" s="9"/>
      <c r="K38" s="8"/>
      <c r="L38" s="8"/>
    </row>
    <row r="39" spans="2:12" ht="23.25" customHeight="1"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</row>
    <row r="40" spans="1:12" ht="23.25" customHeight="1">
      <c r="A40" s="14"/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</row>
  </sheetData>
  <mergeCells count="6">
    <mergeCell ref="B6:L6"/>
    <mergeCell ref="J1:L1"/>
    <mergeCell ref="J2:L2"/>
    <mergeCell ref="A3:K3"/>
    <mergeCell ref="B5:L5"/>
    <mergeCell ref="A1:F1"/>
  </mergeCells>
  <printOptions horizontalCentered="1"/>
  <pageMargins left="0.7" right="0.25" top="0.48" bottom="0.4" header="0.5" footer="0.4"/>
  <pageSetup firstPageNumber="8" useFirstPageNumber="1" horizontalDpi="600" verticalDpi="600" orientation="portrait" paperSize="9" scale="80" r:id="rId1"/>
  <headerFooter alignWithMargins="0">
    <oddFooter>&amp;L   &amp;"Angsana New,Regular"&amp;15หมายเหตุประกอบงบการเงินเป็นส่วนหนึ่งของงบการเงินนี้
&amp;R&amp;"Angsana New,Regular"&amp;15&amp;P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6">
      <selection activeCell="B33" sqref="B32:B33"/>
    </sheetView>
  </sheetViews>
  <sheetFormatPr defaultColWidth="9.140625" defaultRowHeight="23.25" customHeight="1"/>
  <cols>
    <col min="1" max="1" width="49.8515625" style="1" customWidth="1"/>
    <col min="2" max="2" width="13.57421875" style="1" customWidth="1"/>
    <col min="3" max="3" width="1.7109375" style="2" customWidth="1"/>
    <col min="4" max="4" width="14.00390625" style="1" customWidth="1"/>
    <col min="5" max="5" width="1.7109375" style="2" customWidth="1"/>
    <col min="6" max="6" width="13.7109375" style="1" customWidth="1"/>
    <col min="7" max="7" width="1.7109375" style="2" customWidth="1"/>
    <col min="8" max="8" width="12.28125" style="1" customWidth="1"/>
    <col min="9" max="9" width="1.7109375" style="2" customWidth="1"/>
    <col min="10" max="10" width="13.57421875" style="1" customWidth="1"/>
    <col min="11" max="16384" width="9.140625" style="1" customWidth="1"/>
  </cols>
  <sheetData>
    <row r="1" spans="1:11" s="23" customFormat="1" ht="23.25" customHeight="1">
      <c r="A1" s="143" t="s">
        <v>71</v>
      </c>
      <c r="B1" s="143"/>
      <c r="C1" s="143"/>
      <c r="D1" s="143"/>
      <c r="E1" s="143"/>
      <c r="F1" s="143"/>
      <c r="G1" s="20"/>
      <c r="H1" s="20"/>
      <c r="I1" s="21"/>
      <c r="J1" s="19" t="s">
        <v>60</v>
      </c>
      <c r="K1" s="22"/>
    </row>
    <row r="2" spans="1:11" s="23" customFormat="1" ht="23.25" customHeight="1">
      <c r="A2" s="20" t="s">
        <v>50</v>
      </c>
      <c r="B2" s="20"/>
      <c r="C2" s="20"/>
      <c r="D2" s="20"/>
      <c r="E2" s="20"/>
      <c r="F2" s="20"/>
      <c r="G2" s="20"/>
      <c r="H2" s="20"/>
      <c r="I2" s="21"/>
      <c r="J2" s="19" t="s">
        <v>57</v>
      </c>
      <c r="K2" s="22"/>
    </row>
    <row r="3" spans="1:11" s="23" customFormat="1" ht="23.25" customHeight="1">
      <c r="A3" s="136" t="s">
        <v>161</v>
      </c>
      <c r="B3" s="136"/>
      <c r="C3" s="136"/>
      <c r="D3" s="136"/>
      <c r="E3" s="136"/>
      <c r="F3" s="136"/>
      <c r="G3" s="136"/>
      <c r="H3" s="136"/>
      <c r="I3" s="136"/>
      <c r="J3" s="136"/>
      <c r="K3" s="24"/>
    </row>
    <row r="4" spans="1:10" ht="23.25" customHeight="1">
      <c r="A4" s="3"/>
      <c r="B4" s="142" t="s">
        <v>59</v>
      </c>
      <c r="C4" s="142"/>
      <c r="D4" s="142"/>
      <c r="E4" s="142"/>
      <c r="F4" s="142"/>
      <c r="G4" s="142"/>
      <c r="H4" s="142"/>
      <c r="I4" s="142"/>
      <c r="J4" s="142"/>
    </row>
    <row r="5" spans="2:10" ht="23.25" customHeight="1">
      <c r="B5" s="144" t="s">
        <v>52</v>
      </c>
      <c r="C5" s="144"/>
      <c r="D5" s="144"/>
      <c r="E5" s="144"/>
      <c r="F5" s="144"/>
      <c r="G5" s="144"/>
      <c r="H5" s="144"/>
      <c r="I5" s="144"/>
      <c r="J5" s="144"/>
    </row>
    <row r="6" spans="2:10" ht="23.25" customHeight="1">
      <c r="B6" s="128" t="s">
        <v>165</v>
      </c>
      <c r="C6" s="127"/>
      <c r="D6" s="125" t="s">
        <v>168</v>
      </c>
      <c r="E6" s="125"/>
      <c r="F6" s="125" t="s">
        <v>168</v>
      </c>
      <c r="G6" s="125"/>
      <c r="H6" s="125" t="s">
        <v>171</v>
      </c>
      <c r="I6" s="127"/>
      <c r="J6" s="127"/>
    </row>
    <row r="7" spans="2:10" ht="23.25" customHeight="1">
      <c r="B7" s="127" t="s">
        <v>166</v>
      </c>
      <c r="C7" s="127"/>
      <c r="D7" s="129" t="s">
        <v>169</v>
      </c>
      <c r="E7" s="7"/>
      <c r="F7" s="129" t="s">
        <v>170</v>
      </c>
      <c r="G7" s="7"/>
      <c r="H7" s="129" t="s">
        <v>172</v>
      </c>
      <c r="I7" s="127"/>
      <c r="J7" s="127" t="s">
        <v>51</v>
      </c>
    </row>
    <row r="8" spans="2:10" ht="23.25" customHeight="1">
      <c r="B8" s="124" t="s">
        <v>167</v>
      </c>
      <c r="C8" s="127"/>
      <c r="D8" s="130"/>
      <c r="E8" s="7"/>
      <c r="F8" s="130"/>
      <c r="G8" s="7"/>
      <c r="H8" s="130"/>
      <c r="I8" s="127"/>
      <c r="J8" s="124"/>
    </row>
    <row r="9" spans="1:10" ht="23.25" customHeight="1">
      <c r="A9" s="5"/>
      <c r="B9" s="11"/>
      <c r="C9" s="11"/>
      <c r="D9" s="11"/>
      <c r="E9" s="11"/>
      <c r="F9" s="11"/>
      <c r="G9" s="11"/>
      <c r="H9" s="11"/>
      <c r="I9" s="12"/>
      <c r="J9" s="11"/>
    </row>
    <row r="10" spans="1:10" ht="23.25" customHeight="1">
      <c r="A10" s="15" t="s">
        <v>74</v>
      </c>
      <c r="B10" s="9">
        <v>500000</v>
      </c>
      <c r="C10" s="9"/>
      <c r="D10" s="9">
        <v>1217600</v>
      </c>
      <c r="E10" s="9"/>
      <c r="F10" s="9">
        <v>435941</v>
      </c>
      <c r="G10" s="9"/>
      <c r="H10" s="9">
        <v>240953</v>
      </c>
      <c r="I10" s="8"/>
      <c r="J10" s="9">
        <f>SUM(B10:H10)</f>
        <v>2394494</v>
      </c>
    </row>
    <row r="11" spans="1:10" ht="23.25" customHeight="1">
      <c r="A11" s="4" t="s">
        <v>46</v>
      </c>
      <c r="B11" s="10">
        <v>0</v>
      </c>
      <c r="C11" s="9"/>
      <c r="D11" s="10">
        <v>0</v>
      </c>
      <c r="E11" s="9"/>
      <c r="F11" s="10">
        <v>317</v>
      </c>
      <c r="G11" s="9"/>
      <c r="H11" s="10">
        <v>0</v>
      </c>
      <c r="I11" s="8"/>
      <c r="J11" s="10">
        <f>SUM(B11:H11)</f>
        <v>317</v>
      </c>
    </row>
    <row r="12" spans="1:10" ht="23.25" customHeight="1">
      <c r="A12" s="4" t="s">
        <v>53</v>
      </c>
      <c r="B12" s="9">
        <f>SUM(B11:B11)</f>
        <v>0</v>
      </c>
      <c r="C12" s="9">
        <f aca="true" t="shared" si="0" ref="C12:I12">SUM(C10:C11)</f>
        <v>0</v>
      </c>
      <c r="D12" s="9">
        <f>SUM(D11:D11)</f>
        <v>0</v>
      </c>
      <c r="E12" s="9">
        <f t="shared" si="0"/>
        <v>0</v>
      </c>
      <c r="F12" s="9">
        <f>SUM(F11:F11)</f>
        <v>317</v>
      </c>
      <c r="G12" s="9">
        <f t="shared" si="0"/>
        <v>0</v>
      </c>
      <c r="H12" s="9">
        <f>SUM(H11:H11)</f>
        <v>0</v>
      </c>
      <c r="I12" s="9">
        <f t="shared" si="0"/>
        <v>0</v>
      </c>
      <c r="J12" s="9">
        <f>SUM(J11:J11)</f>
        <v>317</v>
      </c>
    </row>
    <row r="13" spans="1:12" ht="23.25" customHeight="1">
      <c r="A13" s="4" t="s">
        <v>150</v>
      </c>
      <c r="B13" s="9">
        <v>250000</v>
      </c>
      <c r="C13" s="9"/>
      <c r="D13" s="121">
        <v>0</v>
      </c>
      <c r="E13" s="9"/>
      <c r="F13" s="121">
        <v>0</v>
      </c>
      <c r="G13" s="9"/>
      <c r="H13" s="9">
        <v>0</v>
      </c>
      <c r="I13" s="9"/>
      <c r="J13" s="9">
        <f>SUM(B13:H13)</f>
        <v>250000</v>
      </c>
      <c r="K13" s="9"/>
      <c r="L13" s="9"/>
    </row>
    <row r="14" spans="1:12" ht="23.25" customHeight="1">
      <c r="A14" s="4" t="s">
        <v>85</v>
      </c>
      <c r="B14" s="121">
        <v>0</v>
      </c>
      <c r="C14" s="9"/>
      <c r="D14" s="9">
        <v>350000</v>
      </c>
      <c r="E14" s="9"/>
      <c r="F14" s="121">
        <v>0</v>
      </c>
      <c r="G14" s="9"/>
      <c r="H14" s="9">
        <v>0</v>
      </c>
      <c r="I14" s="9"/>
      <c r="J14" s="9">
        <f>SUM(B14:H14)</f>
        <v>350000</v>
      </c>
      <c r="K14" s="9"/>
      <c r="L14" s="9"/>
    </row>
    <row r="15" spans="1:10" ht="23.25" customHeight="1">
      <c r="A15" s="4" t="s">
        <v>93</v>
      </c>
      <c r="B15" s="16">
        <v>0</v>
      </c>
      <c r="C15" s="8"/>
      <c r="D15" s="16">
        <v>0</v>
      </c>
      <c r="E15" s="16"/>
      <c r="F15" s="16">
        <v>0</v>
      </c>
      <c r="G15" s="16"/>
      <c r="H15" s="17">
        <v>82551</v>
      </c>
      <c r="I15" s="16"/>
      <c r="J15" s="9">
        <f>SUM(B15:H15)</f>
        <v>82551</v>
      </c>
    </row>
    <row r="16" spans="1:10" ht="23.25" customHeight="1">
      <c r="A16" s="4" t="s">
        <v>151</v>
      </c>
      <c r="B16" s="16">
        <v>0</v>
      </c>
      <c r="C16" s="8"/>
      <c r="D16" s="16">
        <v>0</v>
      </c>
      <c r="E16" s="16"/>
      <c r="F16" s="16">
        <v>0</v>
      </c>
      <c r="G16" s="16"/>
      <c r="H16" s="17">
        <v>-100000</v>
      </c>
      <c r="I16" s="16"/>
      <c r="J16" s="9">
        <f>SUM(B16:H16)</f>
        <v>-100000</v>
      </c>
    </row>
    <row r="17" spans="1:10" ht="23.25" customHeight="1" thickBot="1">
      <c r="A17" s="15" t="s">
        <v>153</v>
      </c>
      <c r="B17" s="13">
        <f>B10+B12+B13+B14+B15+B16</f>
        <v>750000</v>
      </c>
      <c r="C17" s="9"/>
      <c r="D17" s="13">
        <f>D10+D12+D13+D14+D15+D16</f>
        <v>1567600</v>
      </c>
      <c r="E17" s="9"/>
      <c r="F17" s="13">
        <f>F10+F12+F13+F14+F15+F16</f>
        <v>436258</v>
      </c>
      <c r="G17" s="9"/>
      <c r="H17" s="13">
        <f>H10+H12+H13+H14+H15+H16</f>
        <v>223504</v>
      </c>
      <c r="I17" s="8"/>
      <c r="J17" s="13">
        <f>J10+J12+J13+J14+J15+J16</f>
        <v>2977362</v>
      </c>
    </row>
    <row r="18" spans="1:10" ht="23.25" customHeight="1" thickTop="1">
      <c r="A18" s="15"/>
      <c r="B18" s="9"/>
      <c r="C18" s="9"/>
      <c r="D18" s="9"/>
      <c r="E18" s="9"/>
      <c r="F18" s="9"/>
      <c r="G18" s="9"/>
      <c r="H18" s="9"/>
      <c r="I18" s="8"/>
      <c r="J18" s="9"/>
    </row>
    <row r="19" spans="1:10" ht="23.25" customHeight="1">
      <c r="A19" s="15" t="s">
        <v>75</v>
      </c>
      <c r="B19" s="9">
        <v>750000</v>
      </c>
      <c r="C19" s="9"/>
      <c r="D19" s="9">
        <v>1567600</v>
      </c>
      <c r="E19" s="9"/>
      <c r="F19" s="9">
        <v>436437</v>
      </c>
      <c r="G19" s="9"/>
      <c r="H19" s="9">
        <v>382563</v>
      </c>
      <c r="I19" s="8"/>
      <c r="J19" s="9">
        <f>SUM(B19:H19)</f>
        <v>3136600</v>
      </c>
    </row>
    <row r="20" spans="1:10" ht="23.25" customHeight="1">
      <c r="A20" s="4" t="s">
        <v>164</v>
      </c>
      <c r="B20" s="10">
        <v>0</v>
      </c>
      <c r="C20" s="9"/>
      <c r="D20" s="10">
        <v>0</v>
      </c>
      <c r="E20" s="9"/>
      <c r="F20" s="10">
        <v>0</v>
      </c>
      <c r="G20" s="9"/>
      <c r="H20" s="10">
        <v>64246</v>
      </c>
      <c r="I20" s="8"/>
      <c r="J20" s="10">
        <f>SUM(B20:H20)</f>
        <v>64246</v>
      </c>
    </row>
    <row r="21" spans="1:10" ht="23.25" customHeight="1">
      <c r="A21" s="4" t="s">
        <v>143</v>
      </c>
      <c r="B21" s="9">
        <f>SUM(B19:B20)</f>
        <v>750000</v>
      </c>
      <c r="C21" s="9"/>
      <c r="D21" s="9">
        <f>SUM(D19:D20)</f>
        <v>1567600</v>
      </c>
      <c r="E21" s="9"/>
      <c r="F21" s="9">
        <f>SUM(F19:F20)</f>
        <v>436437</v>
      </c>
      <c r="G21" s="9"/>
      <c r="H21" s="9">
        <f>SUM(H19:H20)</f>
        <v>446809</v>
      </c>
      <c r="I21" s="8"/>
      <c r="J21" s="9">
        <f>SUM(B21:H21)</f>
        <v>3200846</v>
      </c>
    </row>
    <row r="22" spans="1:10" ht="23.25" customHeight="1">
      <c r="A22" s="18" t="s">
        <v>46</v>
      </c>
      <c r="B22" s="10">
        <v>0</v>
      </c>
      <c r="C22" s="9"/>
      <c r="D22" s="10">
        <v>0</v>
      </c>
      <c r="E22" s="9"/>
      <c r="F22" s="10">
        <v>375</v>
      </c>
      <c r="G22" s="9"/>
      <c r="H22" s="10">
        <v>0</v>
      </c>
      <c r="I22" s="8"/>
      <c r="J22" s="10">
        <f>SUM(B22:H22)</f>
        <v>375</v>
      </c>
    </row>
    <row r="23" spans="1:10" ht="23.25" customHeight="1">
      <c r="A23" s="4" t="s">
        <v>53</v>
      </c>
      <c r="B23" s="9">
        <f>SUM(B22:B22)</f>
        <v>0</v>
      </c>
      <c r="C23" s="9">
        <f>SUM(C21:C22)</f>
        <v>0</v>
      </c>
      <c r="D23" s="9">
        <f>SUM(D22:D22)</f>
        <v>0</v>
      </c>
      <c r="E23" s="9">
        <f>SUM(E21:E22)</f>
        <v>0</v>
      </c>
      <c r="F23" s="9">
        <f>SUM(F22:F22)</f>
        <v>375</v>
      </c>
      <c r="G23" s="9">
        <f>SUM(G21:G22)</f>
        <v>0</v>
      </c>
      <c r="H23" s="9">
        <f>SUM(H22:H22)</f>
        <v>0</v>
      </c>
      <c r="I23" s="9">
        <f>SUM(I19:I22)</f>
        <v>0</v>
      </c>
      <c r="J23" s="9">
        <f>SUM(J22:J22)</f>
        <v>375</v>
      </c>
    </row>
    <row r="24" spans="1:10" ht="23.25" customHeight="1">
      <c r="A24" s="4" t="s">
        <v>93</v>
      </c>
      <c r="B24" s="16">
        <v>0</v>
      </c>
      <c r="C24" s="8"/>
      <c r="D24" s="16">
        <v>0</v>
      </c>
      <c r="E24" s="16"/>
      <c r="F24" s="16">
        <v>0</v>
      </c>
      <c r="G24" s="16"/>
      <c r="H24" s="17">
        <v>191409</v>
      </c>
      <c r="I24" s="16"/>
      <c r="J24" s="9">
        <f>SUM(B24:H24)</f>
        <v>191409</v>
      </c>
    </row>
    <row r="25" spans="1:10" ht="23.25" customHeight="1">
      <c r="A25" s="4" t="s">
        <v>151</v>
      </c>
      <c r="B25" s="16">
        <v>0</v>
      </c>
      <c r="C25" s="8"/>
      <c r="D25" s="16">
        <v>0</v>
      </c>
      <c r="E25" s="16"/>
      <c r="F25" s="16">
        <v>0</v>
      </c>
      <c r="G25" s="16"/>
      <c r="H25" s="17">
        <v>-224970</v>
      </c>
      <c r="I25" s="16"/>
      <c r="J25" s="9">
        <f>SUM(B25:H25)</f>
        <v>-224970</v>
      </c>
    </row>
    <row r="26" spans="1:10" ht="23.25" customHeight="1" thickBot="1">
      <c r="A26" s="15" t="s">
        <v>152</v>
      </c>
      <c r="B26" s="13">
        <f>B21+B23+B24</f>
        <v>750000</v>
      </c>
      <c r="C26" s="9"/>
      <c r="D26" s="13">
        <f>D21+D23+D24</f>
        <v>1567600</v>
      </c>
      <c r="E26" s="9"/>
      <c r="F26" s="13">
        <f>F21+F23</f>
        <v>436812</v>
      </c>
      <c r="G26" s="9"/>
      <c r="H26" s="13">
        <f>H21+H24+H25</f>
        <v>413248</v>
      </c>
      <c r="I26" s="8"/>
      <c r="J26" s="13">
        <f>J21+J23+J24+J25</f>
        <v>3167660</v>
      </c>
    </row>
    <row r="27" spans="1:10" ht="23.25" customHeight="1" thickTop="1">
      <c r="A27" s="15"/>
      <c r="B27" s="9"/>
      <c r="C27" s="9"/>
      <c r="D27" s="9"/>
      <c r="E27" s="9"/>
      <c r="F27" s="9"/>
      <c r="G27" s="9"/>
      <c r="H27" s="9"/>
      <c r="I27" s="8"/>
      <c r="J27" s="9"/>
    </row>
    <row r="28" spans="1:10" ht="23.25" customHeight="1">
      <c r="A28" s="15"/>
      <c r="B28" s="9"/>
      <c r="C28" s="9"/>
      <c r="D28" s="9"/>
      <c r="E28" s="9"/>
      <c r="F28" s="9"/>
      <c r="G28" s="9"/>
      <c r="H28" s="9"/>
      <c r="I28" s="8"/>
      <c r="J28" s="9"/>
    </row>
    <row r="29" spans="1:10" ht="23.25" customHeight="1">
      <c r="A29" s="15"/>
      <c r="B29" s="9"/>
      <c r="C29" s="9"/>
      <c r="D29" s="9"/>
      <c r="E29" s="9"/>
      <c r="F29" s="9"/>
      <c r="G29" s="9"/>
      <c r="H29" s="9"/>
      <c r="I29" s="8"/>
      <c r="J29" s="9"/>
    </row>
    <row r="30" spans="1:10" ht="23.25" customHeight="1">
      <c r="A30" s="15"/>
      <c r="B30" s="9"/>
      <c r="C30" s="9"/>
      <c r="D30" s="9"/>
      <c r="E30" s="9"/>
      <c r="F30" s="9"/>
      <c r="G30" s="9"/>
      <c r="H30" s="9"/>
      <c r="I30" s="8"/>
      <c r="J30" s="9"/>
    </row>
    <row r="31" spans="1:10" ht="23.25" customHeight="1">
      <c r="A31" s="15"/>
      <c r="B31" s="9"/>
      <c r="C31" s="9"/>
      <c r="D31" s="9"/>
      <c r="E31" s="9"/>
      <c r="F31" s="9"/>
      <c r="G31" s="9"/>
      <c r="H31" s="9"/>
      <c r="I31" s="8"/>
      <c r="J31" s="9"/>
    </row>
    <row r="32" spans="1:10" ht="23.25" customHeight="1">
      <c r="A32" s="15"/>
      <c r="B32" s="9"/>
      <c r="C32" s="9"/>
      <c r="D32" s="9"/>
      <c r="E32" s="9"/>
      <c r="F32" s="9"/>
      <c r="G32" s="9"/>
      <c r="H32" s="9"/>
      <c r="I32" s="8"/>
      <c r="J32" s="9"/>
    </row>
    <row r="33" spans="1:10" ht="23.25" customHeight="1">
      <c r="A33" s="15"/>
      <c r="B33" s="9"/>
      <c r="C33" s="9"/>
      <c r="D33" s="9"/>
      <c r="E33" s="9"/>
      <c r="F33" s="9"/>
      <c r="G33" s="9"/>
      <c r="H33" s="9"/>
      <c r="I33" s="8"/>
      <c r="J33" s="9"/>
    </row>
  </sheetData>
  <mergeCells count="4">
    <mergeCell ref="B5:J5"/>
    <mergeCell ref="B4:J4"/>
    <mergeCell ref="A1:F1"/>
    <mergeCell ref="A3:J3"/>
  </mergeCells>
  <printOptions horizontalCentered="1"/>
  <pageMargins left="0.7" right="0.24" top="0.48" bottom="0.4" header="0.5" footer="0.4"/>
  <pageSetup firstPageNumber="9" useFirstPageNumber="1" horizontalDpi="600" verticalDpi="600" orientation="portrait" paperSize="9" scale="80" r:id="rId1"/>
  <headerFooter alignWithMargins="0">
    <oddFooter>&amp;L  &amp;"Angsana New,Regular"&amp;15หมายเหตุประกอบงบการเงินเป็นส่วนหนึ่งของงบการเงินนี้
&amp;R&amp;"Angsana New,Regular"&amp;15&amp;P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workbookViewId="0" topLeftCell="A1">
      <selection activeCell="B8" sqref="B8"/>
    </sheetView>
  </sheetViews>
  <sheetFormatPr defaultColWidth="9.140625" defaultRowHeight="21.75"/>
  <cols>
    <col min="1" max="1" width="37.421875" style="1" customWidth="1"/>
    <col min="2" max="2" width="11.7109375" style="1" customWidth="1"/>
    <col min="3" max="3" width="1.7109375" style="1" customWidth="1"/>
    <col min="4" max="4" width="14.140625" style="96" customWidth="1"/>
    <col min="5" max="5" width="1.7109375" style="96" customWidth="1"/>
    <col min="6" max="6" width="14.140625" style="96" customWidth="1"/>
    <col min="7" max="7" width="1.7109375" style="96" customWidth="1"/>
    <col min="8" max="8" width="14.8515625" style="96" customWidth="1"/>
    <col min="9" max="9" width="1.7109375" style="96" customWidth="1"/>
    <col min="10" max="10" width="14.28125" style="96" customWidth="1"/>
    <col min="11" max="16384" width="9.140625" style="1" customWidth="1"/>
  </cols>
  <sheetData>
    <row r="1" spans="1:10" ht="23.25">
      <c r="A1" s="136" t="s">
        <v>73</v>
      </c>
      <c r="B1" s="136"/>
      <c r="C1" s="136"/>
      <c r="D1" s="136"/>
      <c r="E1" s="136"/>
      <c r="F1" s="136"/>
      <c r="G1" s="136"/>
      <c r="J1" s="97" t="s">
        <v>13</v>
      </c>
    </row>
    <row r="2" spans="1:10" ht="23.25">
      <c r="A2" s="26" t="s">
        <v>54</v>
      </c>
      <c r="B2" s="26"/>
      <c r="J2" s="97" t="s">
        <v>92</v>
      </c>
    </row>
    <row r="3" spans="1:8" ht="23.25">
      <c r="A3" s="136" t="s">
        <v>154</v>
      </c>
      <c r="B3" s="136"/>
      <c r="C3" s="136"/>
      <c r="D3" s="136"/>
      <c r="E3" s="136"/>
      <c r="F3" s="136"/>
      <c r="G3" s="136"/>
      <c r="H3" s="136"/>
    </row>
    <row r="4" spans="1:10" ht="23.25" customHeight="1">
      <c r="A4" s="98"/>
      <c r="B4" s="99"/>
      <c r="C4" s="99"/>
      <c r="D4" s="145" t="s">
        <v>14</v>
      </c>
      <c r="E4" s="145"/>
      <c r="F4" s="145"/>
      <c r="G4" s="145"/>
      <c r="H4" s="145"/>
      <c r="I4" s="145"/>
      <c r="J4" s="145"/>
    </row>
    <row r="5" spans="1:10" ht="23.25" customHeight="1">
      <c r="A5" s="98"/>
      <c r="B5" s="99"/>
      <c r="C5" s="99"/>
      <c r="D5" s="146" t="s">
        <v>23</v>
      </c>
      <c r="E5" s="146"/>
      <c r="F5" s="146"/>
      <c r="G5" s="100"/>
      <c r="H5" s="146" t="s">
        <v>29</v>
      </c>
      <c r="I5" s="146"/>
      <c r="J5" s="146"/>
    </row>
    <row r="6" spans="1:10" ht="23.25" customHeight="1">
      <c r="A6" s="98"/>
      <c r="B6" s="101"/>
      <c r="C6" s="101"/>
      <c r="D6" s="102">
        <v>2546</v>
      </c>
      <c r="E6" s="103"/>
      <c r="F6" s="102">
        <v>2545</v>
      </c>
      <c r="G6" s="103"/>
      <c r="H6" s="102">
        <v>2546</v>
      </c>
      <c r="I6" s="103"/>
      <c r="J6" s="102">
        <v>2545</v>
      </c>
    </row>
    <row r="7" spans="1:10" ht="21.75">
      <c r="A7" s="104" t="s">
        <v>30</v>
      </c>
      <c r="B7" s="105"/>
      <c r="C7" s="105"/>
      <c r="D7" s="100"/>
      <c r="E7" s="100"/>
      <c r="F7" s="100"/>
      <c r="G7" s="100"/>
      <c r="H7" s="100"/>
      <c r="I7" s="100"/>
      <c r="J7" s="100"/>
    </row>
    <row r="8" spans="1:10" ht="21.75">
      <c r="A8" s="106" t="s">
        <v>93</v>
      </c>
      <c r="B8" s="105"/>
      <c r="C8" s="105"/>
      <c r="D8" s="100">
        <v>191409</v>
      </c>
      <c r="E8" s="100"/>
      <c r="F8" s="100">
        <v>82551</v>
      </c>
      <c r="G8" s="100"/>
      <c r="H8" s="100">
        <v>191409</v>
      </c>
      <c r="I8" s="100"/>
      <c r="J8" s="100">
        <v>82551</v>
      </c>
    </row>
    <row r="9" spans="1:10" ht="21.75">
      <c r="A9" s="106" t="s">
        <v>98</v>
      </c>
      <c r="B9" s="105"/>
      <c r="C9" s="105"/>
      <c r="D9" s="100"/>
      <c r="E9" s="100"/>
      <c r="F9" s="100"/>
      <c r="G9" s="100"/>
      <c r="H9" s="100"/>
      <c r="I9" s="100"/>
      <c r="J9" s="100"/>
    </row>
    <row r="10" spans="1:10" ht="21.75">
      <c r="A10" s="106" t="s">
        <v>100</v>
      </c>
      <c r="B10" s="105"/>
      <c r="C10" s="105"/>
      <c r="D10" s="100"/>
      <c r="E10" s="100"/>
      <c r="F10" s="100"/>
      <c r="G10" s="100"/>
      <c r="H10" s="100"/>
      <c r="I10" s="100"/>
      <c r="J10" s="100"/>
    </row>
    <row r="11" spans="1:10" ht="21.75">
      <c r="A11" s="106" t="s">
        <v>99</v>
      </c>
      <c r="B11" s="105"/>
      <c r="C11" s="105"/>
      <c r="D11" s="100">
        <v>81026</v>
      </c>
      <c r="E11" s="100"/>
      <c r="F11" s="100">
        <v>74714</v>
      </c>
      <c r="G11" s="100"/>
      <c r="H11" s="100">
        <v>74947</v>
      </c>
      <c r="I11" s="100"/>
      <c r="J11" s="100">
        <v>68293</v>
      </c>
    </row>
    <row r="12" spans="1:10" ht="21.75">
      <c r="A12" s="106" t="s">
        <v>101</v>
      </c>
      <c r="B12" s="105"/>
      <c r="C12" s="105"/>
      <c r="D12" s="100">
        <v>-5812</v>
      </c>
      <c r="E12" s="100"/>
      <c r="F12" s="123">
        <v>-172</v>
      </c>
      <c r="G12" s="100"/>
      <c r="H12" s="100">
        <v>-5812</v>
      </c>
      <c r="I12" s="100"/>
      <c r="J12" s="123">
        <v>-559</v>
      </c>
    </row>
    <row r="13" spans="1:10" ht="21.75">
      <c r="A13" s="106" t="s">
        <v>49</v>
      </c>
      <c r="B13" s="105"/>
      <c r="C13" s="105"/>
      <c r="D13" s="100">
        <v>-86885</v>
      </c>
      <c r="E13" s="100"/>
      <c r="F13" s="100">
        <v>-7398</v>
      </c>
      <c r="G13" s="100"/>
      <c r="H13" s="100">
        <v>-86259</v>
      </c>
      <c r="I13" s="100"/>
      <c r="J13" s="108">
        <v>-16408</v>
      </c>
    </row>
    <row r="14" spans="1:10" ht="21.75">
      <c r="A14" s="105" t="s">
        <v>176</v>
      </c>
      <c r="B14" s="105"/>
      <c r="C14" s="105"/>
      <c r="D14" s="100">
        <v>9814</v>
      </c>
      <c r="E14" s="100"/>
      <c r="F14" s="107">
        <v>15307</v>
      </c>
      <c r="G14" s="100"/>
      <c r="H14" s="100">
        <v>9399</v>
      </c>
      <c r="I14" s="100"/>
      <c r="J14" s="107">
        <v>14594</v>
      </c>
    </row>
    <row r="15" spans="1:10" ht="21.75">
      <c r="A15" s="106" t="s">
        <v>87</v>
      </c>
      <c r="B15" s="105"/>
      <c r="C15" s="105"/>
      <c r="D15" s="107">
        <v>0</v>
      </c>
      <c r="E15" s="100"/>
      <c r="F15" s="100">
        <v>-17689</v>
      </c>
      <c r="G15" s="100"/>
      <c r="H15" s="107">
        <v>0</v>
      </c>
      <c r="I15" s="100"/>
      <c r="J15" s="108">
        <v>-17689</v>
      </c>
    </row>
    <row r="16" spans="1:10" ht="21.75">
      <c r="A16" s="106" t="s">
        <v>127</v>
      </c>
      <c r="B16" s="105"/>
      <c r="C16" s="105"/>
      <c r="D16" s="100">
        <v>781</v>
      </c>
      <c r="E16" s="100"/>
      <c r="F16" s="100">
        <v>2022</v>
      </c>
      <c r="G16" s="100"/>
      <c r="H16" s="100">
        <v>-815</v>
      </c>
      <c r="I16" s="100"/>
      <c r="J16" s="100">
        <v>2022</v>
      </c>
    </row>
    <row r="17" spans="1:10" ht="21.75">
      <c r="A17" s="106" t="s">
        <v>102</v>
      </c>
      <c r="B17" s="105"/>
      <c r="C17" s="105"/>
      <c r="D17" s="107">
        <v>0</v>
      </c>
      <c r="E17" s="100"/>
      <c r="F17" s="100">
        <v>3083</v>
      </c>
      <c r="G17" s="100"/>
      <c r="H17" s="107">
        <v>0</v>
      </c>
      <c r="I17" s="100"/>
      <c r="J17" s="100">
        <v>3083</v>
      </c>
    </row>
    <row r="18" spans="1:10" ht="21.75">
      <c r="A18" s="106" t="s">
        <v>160</v>
      </c>
      <c r="B18" s="105"/>
      <c r="C18" s="105"/>
      <c r="D18" s="107">
        <v>56</v>
      </c>
      <c r="E18" s="100"/>
      <c r="F18" s="100">
        <v>0</v>
      </c>
      <c r="G18" s="100"/>
      <c r="H18" s="107">
        <v>0</v>
      </c>
      <c r="I18" s="100"/>
      <c r="J18" s="100">
        <v>0</v>
      </c>
    </row>
    <row r="19" spans="1:10" ht="21.75">
      <c r="A19" s="106" t="s">
        <v>162</v>
      </c>
      <c r="B19" s="105"/>
      <c r="C19" s="105"/>
      <c r="D19" s="107">
        <v>0</v>
      </c>
      <c r="E19" s="100"/>
      <c r="F19" s="100">
        <v>8457</v>
      </c>
      <c r="G19" s="100"/>
      <c r="H19" s="107">
        <v>0</v>
      </c>
      <c r="I19" s="100"/>
      <c r="J19" s="100">
        <v>8457</v>
      </c>
    </row>
    <row r="20" spans="1:10" ht="21.75">
      <c r="A20" s="106" t="s">
        <v>103</v>
      </c>
      <c r="B20" s="105"/>
      <c r="C20" s="105"/>
      <c r="D20" s="109">
        <v>-3520</v>
      </c>
      <c r="E20" s="100"/>
      <c r="F20" s="109">
        <v>-8991</v>
      </c>
      <c r="G20" s="100"/>
      <c r="H20" s="109">
        <v>-3520</v>
      </c>
      <c r="I20" s="100"/>
      <c r="J20" s="110">
        <v>-8991</v>
      </c>
    </row>
    <row r="21" spans="1:10" ht="21.75">
      <c r="A21" s="111" t="s">
        <v>123</v>
      </c>
      <c r="B21" s="105"/>
      <c r="C21" s="105"/>
      <c r="D21" s="112"/>
      <c r="E21" s="100"/>
      <c r="F21" s="112"/>
      <c r="G21" s="100"/>
      <c r="H21" s="112"/>
      <c r="I21" s="100"/>
      <c r="J21" s="113"/>
    </row>
    <row r="22" spans="1:10" ht="21.75">
      <c r="A22" s="111" t="s">
        <v>109</v>
      </c>
      <c r="B22" s="105"/>
      <c r="C22" s="105"/>
      <c r="D22" s="112">
        <f>SUM(D8:D20)</f>
        <v>186869</v>
      </c>
      <c r="E22" s="112"/>
      <c r="F22" s="112">
        <f>SUM(F8:F20)</f>
        <v>151884</v>
      </c>
      <c r="G22" s="112"/>
      <c r="H22" s="112">
        <f>SUM(H8:H20)</f>
        <v>179349</v>
      </c>
      <c r="I22" s="112"/>
      <c r="J22" s="112">
        <f>SUM(J8:J20)</f>
        <v>135353</v>
      </c>
    </row>
    <row r="23" spans="1:10" ht="21.75">
      <c r="A23" s="111" t="s">
        <v>110</v>
      </c>
      <c r="B23" s="105"/>
      <c r="C23" s="105"/>
      <c r="D23" s="100"/>
      <c r="E23" s="100"/>
      <c r="F23" s="100"/>
      <c r="G23" s="100"/>
      <c r="H23" s="100"/>
      <c r="I23" s="100"/>
      <c r="J23" s="108"/>
    </row>
    <row r="24" spans="1:10" ht="21.75">
      <c r="A24" s="106" t="s">
        <v>104</v>
      </c>
      <c r="B24" s="105"/>
      <c r="C24" s="105"/>
      <c r="D24" s="100">
        <v>-19053</v>
      </c>
      <c r="E24" s="100"/>
      <c r="F24" s="100">
        <v>-23350</v>
      </c>
      <c r="G24" s="100"/>
      <c r="H24" s="100">
        <v>-3546</v>
      </c>
      <c r="I24" s="100"/>
      <c r="J24" s="108">
        <v>-17485</v>
      </c>
    </row>
    <row r="25" spans="1:10" ht="21.75">
      <c r="A25" s="106" t="s">
        <v>175</v>
      </c>
      <c r="B25" s="105"/>
      <c r="C25" s="105"/>
      <c r="D25" s="100">
        <v>-4885</v>
      </c>
      <c r="E25" s="100"/>
      <c r="F25" s="100">
        <v>-625</v>
      </c>
      <c r="G25" s="100"/>
      <c r="H25" s="100">
        <v>-2202</v>
      </c>
      <c r="I25" s="100"/>
      <c r="J25" s="108">
        <v>1508</v>
      </c>
    </row>
    <row r="26" spans="1:10" ht="21.75">
      <c r="A26" s="106" t="s">
        <v>177</v>
      </c>
      <c r="B26" s="105"/>
      <c r="C26" s="105"/>
      <c r="D26" s="100">
        <v>8741</v>
      </c>
      <c r="E26" s="100"/>
      <c r="F26" s="100">
        <v>-23925</v>
      </c>
      <c r="G26" s="100"/>
      <c r="H26" s="100">
        <v>8760</v>
      </c>
      <c r="I26" s="100"/>
      <c r="J26" s="100">
        <v>-23907</v>
      </c>
    </row>
    <row r="27" spans="1:10" ht="21.75">
      <c r="A27" s="106" t="s">
        <v>105</v>
      </c>
      <c r="B27" s="105"/>
      <c r="C27" s="105"/>
      <c r="D27" s="131">
        <v>-15953</v>
      </c>
      <c r="E27" s="100"/>
      <c r="F27" s="100">
        <v>-8399</v>
      </c>
      <c r="G27" s="100"/>
      <c r="H27" s="100">
        <v>-25428</v>
      </c>
      <c r="I27" s="100"/>
      <c r="J27" s="108">
        <v>-18574</v>
      </c>
    </row>
    <row r="28" spans="1:10" ht="21.75">
      <c r="A28" s="106" t="s">
        <v>185</v>
      </c>
      <c r="B28" s="105"/>
      <c r="C28" s="105"/>
      <c r="D28" s="100">
        <v>-488</v>
      </c>
      <c r="E28" s="100"/>
      <c r="F28" s="100">
        <v>330</v>
      </c>
      <c r="G28" s="100"/>
      <c r="H28" s="100">
        <v>8</v>
      </c>
      <c r="I28" s="100"/>
      <c r="J28" s="100">
        <v>398</v>
      </c>
    </row>
    <row r="29" spans="1:10" ht="21.75">
      <c r="A29" s="106" t="s">
        <v>178</v>
      </c>
      <c r="B29" s="105"/>
      <c r="C29" s="105"/>
      <c r="D29" s="100">
        <v>28047</v>
      </c>
      <c r="E29" s="100"/>
      <c r="F29" s="100">
        <v>10289</v>
      </c>
      <c r="G29" s="100"/>
      <c r="H29" s="100">
        <v>11558</v>
      </c>
      <c r="I29" s="100"/>
      <c r="J29" s="100">
        <v>-1530</v>
      </c>
    </row>
    <row r="30" spans="1:10" ht="21.75">
      <c r="A30" s="106" t="s">
        <v>181</v>
      </c>
      <c r="B30" s="105"/>
      <c r="C30" s="105"/>
      <c r="D30" s="100">
        <v>502</v>
      </c>
      <c r="E30" s="100"/>
      <c r="F30" s="100">
        <v>0</v>
      </c>
      <c r="G30" s="100"/>
      <c r="H30" s="100">
        <v>0</v>
      </c>
      <c r="I30" s="100"/>
      <c r="J30" s="100">
        <v>0</v>
      </c>
    </row>
    <row r="31" spans="1:10" ht="21.75">
      <c r="A31" s="106" t="s">
        <v>106</v>
      </c>
      <c r="B31" s="105"/>
      <c r="C31" s="105"/>
      <c r="D31" s="100">
        <v>50327</v>
      </c>
      <c r="E31" s="100"/>
      <c r="F31" s="100">
        <v>25346</v>
      </c>
      <c r="G31" s="100"/>
      <c r="H31" s="100">
        <v>62736</v>
      </c>
      <c r="I31" s="100"/>
      <c r="J31" s="100">
        <v>24700</v>
      </c>
    </row>
    <row r="32" spans="1:10" ht="21.75">
      <c r="A32" s="114" t="s">
        <v>179</v>
      </c>
      <c r="B32" s="105"/>
      <c r="C32" s="105"/>
      <c r="D32" s="100">
        <v>-7188</v>
      </c>
      <c r="E32" s="100"/>
      <c r="F32" s="100">
        <v>23648</v>
      </c>
      <c r="G32" s="100"/>
      <c r="H32" s="100">
        <v>-5223</v>
      </c>
      <c r="I32" s="100"/>
      <c r="J32" s="100">
        <v>19668</v>
      </c>
    </row>
    <row r="33" spans="1:10" ht="21.75">
      <c r="A33" s="106" t="s">
        <v>107</v>
      </c>
      <c r="B33" s="105"/>
      <c r="C33" s="105"/>
      <c r="D33" s="107">
        <v>-5068</v>
      </c>
      <c r="E33" s="107"/>
      <c r="F33" s="107">
        <v>-20827</v>
      </c>
      <c r="G33" s="107"/>
      <c r="H33" s="107">
        <v>-5771</v>
      </c>
      <c r="I33" s="107"/>
      <c r="J33" s="107">
        <v>-20917</v>
      </c>
    </row>
    <row r="34" spans="1:10" ht="21.75">
      <c r="A34" s="106" t="s">
        <v>108</v>
      </c>
      <c r="B34" s="105"/>
      <c r="C34" s="105"/>
      <c r="D34" s="107">
        <v>51000</v>
      </c>
      <c r="E34" s="107"/>
      <c r="F34" s="123">
        <v>30000</v>
      </c>
      <c r="G34" s="107"/>
      <c r="H34" s="107">
        <v>51000</v>
      </c>
      <c r="I34" s="107"/>
      <c r="J34" s="123">
        <v>30000</v>
      </c>
    </row>
    <row r="35" spans="1:10" ht="21.75">
      <c r="A35" s="106" t="s">
        <v>133</v>
      </c>
      <c r="B35" s="105"/>
      <c r="C35" s="105"/>
      <c r="D35" s="115">
        <v>2318</v>
      </c>
      <c r="E35" s="107"/>
      <c r="F35" s="115">
        <v>1511</v>
      </c>
      <c r="G35" s="107"/>
      <c r="H35" s="115">
        <v>2311</v>
      </c>
      <c r="I35" s="107"/>
      <c r="J35" s="115">
        <v>1849</v>
      </c>
    </row>
    <row r="36" spans="1:10" ht="21.75">
      <c r="A36" s="104" t="s">
        <v>94</v>
      </c>
      <c r="B36" s="105"/>
      <c r="C36" s="105"/>
      <c r="D36" s="107">
        <f>SUM(D22:D35)</f>
        <v>275169</v>
      </c>
      <c r="E36" s="107"/>
      <c r="F36" s="107">
        <f>SUM(F22:F35)</f>
        <v>165882</v>
      </c>
      <c r="G36" s="107"/>
      <c r="H36" s="107">
        <f>SUM(H22:H35)</f>
        <v>273552</v>
      </c>
      <c r="I36" s="107"/>
      <c r="J36" s="107">
        <f>SUM(J22:J35)</f>
        <v>131063</v>
      </c>
    </row>
    <row r="37" spans="1:10" ht="23.25">
      <c r="A37" s="136" t="s">
        <v>73</v>
      </c>
      <c r="B37" s="136"/>
      <c r="C37" s="136"/>
      <c r="D37" s="136"/>
      <c r="E37" s="136"/>
      <c r="F37" s="136"/>
      <c r="G37" s="136"/>
      <c r="J37" s="97" t="s">
        <v>13</v>
      </c>
    </row>
    <row r="38" spans="1:10" ht="23.25">
      <c r="A38" s="26" t="s">
        <v>126</v>
      </c>
      <c r="B38" s="26"/>
      <c r="J38" s="97" t="s">
        <v>92</v>
      </c>
    </row>
    <row r="39" spans="1:8" ht="23.25">
      <c r="A39" s="136" t="s">
        <v>154</v>
      </c>
      <c r="B39" s="136"/>
      <c r="C39" s="136"/>
      <c r="D39" s="136"/>
      <c r="E39" s="136"/>
      <c r="F39" s="136"/>
      <c r="G39" s="136"/>
      <c r="H39" s="136"/>
    </row>
    <row r="40" spans="1:10" ht="23.25" customHeight="1">
      <c r="A40" s="98"/>
      <c r="B40" s="99"/>
      <c r="C40" s="99"/>
      <c r="D40" s="145" t="s">
        <v>14</v>
      </c>
      <c r="E40" s="145"/>
      <c r="F40" s="145"/>
      <c r="G40" s="145"/>
      <c r="H40" s="145"/>
      <c r="I40" s="145"/>
      <c r="J40" s="145"/>
    </row>
    <row r="41" spans="1:10" ht="23.25" customHeight="1">
      <c r="A41" s="98"/>
      <c r="B41" s="99"/>
      <c r="C41" s="99"/>
      <c r="D41" s="146" t="s">
        <v>23</v>
      </c>
      <c r="E41" s="146"/>
      <c r="F41" s="146"/>
      <c r="G41" s="100"/>
      <c r="H41" s="146" t="s">
        <v>29</v>
      </c>
      <c r="I41" s="146"/>
      <c r="J41" s="146"/>
    </row>
    <row r="42" spans="1:10" ht="23.25" customHeight="1">
      <c r="A42" s="98"/>
      <c r="B42" s="101"/>
      <c r="C42" s="101"/>
      <c r="D42" s="102">
        <v>2546</v>
      </c>
      <c r="E42" s="103"/>
      <c r="F42" s="102">
        <v>2545</v>
      </c>
      <c r="G42" s="103"/>
      <c r="H42" s="102">
        <v>2546</v>
      </c>
      <c r="I42" s="103"/>
      <c r="J42" s="102">
        <v>2545</v>
      </c>
    </row>
    <row r="43" spans="1:10" ht="21.75">
      <c r="A43" s="104" t="s">
        <v>31</v>
      </c>
      <c r="B43" s="105"/>
      <c r="C43" s="105"/>
      <c r="D43" s="107"/>
      <c r="E43" s="107"/>
      <c r="F43" s="107"/>
      <c r="G43" s="107"/>
      <c r="H43" s="107"/>
      <c r="I43" s="107"/>
      <c r="J43" s="107"/>
    </row>
    <row r="44" spans="1:10" ht="21.75">
      <c r="A44" s="106" t="s">
        <v>111</v>
      </c>
      <c r="B44" s="105"/>
      <c r="C44" s="105"/>
      <c r="D44" s="107">
        <v>-35</v>
      </c>
      <c r="E44" s="107"/>
      <c r="F44" s="107">
        <v>-35</v>
      </c>
      <c r="G44" s="107"/>
      <c r="H44" s="107">
        <v>-35</v>
      </c>
      <c r="I44" s="107"/>
      <c r="J44" s="107">
        <v>-35</v>
      </c>
    </row>
    <row r="45" spans="1:10" ht="21.75">
      <c r="A45" s="106" t="s">
        <v>155</v>
      </c>
      <c r="B45" s="105"/>
      <c r="C45" s="105"/>
      <c r="D45" s="107">
        <v>28965</v>
      </c>
      <c r="E45" s="107"/>
      <c r="F45" s="107">
        <v>14367</v>
      </c>
      <c r="G45" s="107"/>
      <c r="H45" s="107">
        <v>33113</v>
      </c>
      <c r="I45" s="107"/>
      <c r="J45" s="107">
        <v>16441</v>
      </c>
    </row>
    <row r="46" spans="1:10" ht="21.75">
      <c r="A46" s="106" t="s">
        <v>180</v>
      </c>
      <c r="B46" s="105"/>
      <c r="C46" s="105"/>
      <c r="D46" s="131">
        <v>-5672</v>
      </c>
      <c r="E46" s="100"/>
      <c r="F46" s="100">
        <v>0</v>
      </c>
      <c r="G46" s="100"/>
      <c r="H46" s="100">
        <v>0</v>
      </c>
      <c r="I46" s="100"/>
      <c r="J46" s="108">
        <v>0</v>
      </c>
    </row>
    <row r="47" spans="1:10" ht="21.75">
      <c r="A47" s="106" t="s">
        <v>112</v>
      </c>
      <c r="B47" s="105"/>
      <c r="C47" s="105"/>
      <c r="D47" s="107">
        <v>0</v>
      </c>
      <c r="E47" s="107"/>
      <c r="F47" s="107">
        <v>84483</v>
      </c>
      <c r="G47" s="107"/>
      <c r="H47" s="107">
        <v>0</v>
      </c>
      <c r="I47" s="107"/>
      <c r="J47" s="107">
        <v>84483</v>
      </c>
    </row>
    <row r="48" spans="1:10" ht="21.75">
      <c r="A48" s="106" t="s">
        <v>113</v>
      </c>
      <c r="B48" s="105"/>
      <c r="C48" s="105"/>
      <c r="D48" s="107">
        <v>-164723</v>
      </c>
      <c r="E48" s="107"/>
      <c r="F48" s="107">
        <v>-294080</v>
      </c>
      <c r="G48" s="107"/>
      <c r="H48" s="107">
        <v>-626472</v>
      </c>
      <c r="I48" s="107"/>
      <c r="J48" s="107">
        <v>-296580</v>
      </c>
    </row>
    <row r="49" spans="1:10" ht="21.75">
      <c r="A49" s="106" t="s">
        <v>186</v>
      </c>
      <c r="B49" s="105"/>
      <c r="C49" s="105"/>
      <c r="D49" s="107">
        <v>2041</v>
      </c>
      <c r="E49" s="107"/>
      <c r="F49" s="107">
        <v>1905</v>
      </c>
      <c r="G49" s="107"/>
      <c r="H49" s="107">
        <v>890</v>
      </c>
      <c r="I49" s="107"/>
      <c r="J49" s="107">
        <v>1905</v>
      </c>
    </row>
    <row r="50" spans="1:10" ht="21.75">
      <c r="A50" s="106" t="s">
        <v>187</v>
      </c>
      <c r="B50" s="105"/>
      <c r="C50" s="105"/>
      <c r="D50" s="107">
        <v>-551081</v>
      </c>
      <c r="E50" s="107"/>
      <c r="F50" s="107">
        <v>-119248</v>
      </c>
      <c r="G50" s="107"/>
      <c r="H50" s="107">
        <v>-97800</v>
      </c>
      <c r="I50" s="107"/>
      <c r="J50" s="107">
        <v>-98629</v>
      </c>
    </row>
    <row r="51" spans="1:10" ht="21.75">
      <c r="A51" s="106" t="s">
        <v>114</v>
      </c>
      <c r="B51" s="105"/>
      <c r="C51" s="105"/>
      <c r="D51" s="107">
        <v>143100</v>
      </c>
      <c r="E51" s="107"/>
      <c r="F51" s="107">
        <v>159679</v>
      </c>
      <c r="G51" s="107"/>
      <c r="H51" s="107">
        <v>143100</v>
      </c>
      <c r="I51" s="107"/>
      <c r="J51" s="107">
        <v>159679</v>
      </c>
    </row>
    <row r="52" spans="1:10" ht="21.75">
      <c r="A52" s="106" t="s">
        <v>124</v>
      </c>
      <c r="B52" s="105"/>
      <c r="C52" s="105"/>
      <c r="D52" s="100">
        <v>33452</v>
      </c>
      <c r="E52" s="100"/>
      <c r="F52" s="81">
        <v>0</v>
      </c>
      <c r="G52" s="100"/>
      <c r="H52" s="100">
        <v>27471</v>
      </c>
      <c r="I52" s="100"/>
      <c r="J52" s="81">
        <v>0</v>
      </c>
    </row>
    <row r="53" spans="1:10" ht="21.75">
      <c r="A53" s="106" t="s">
        <v>182</v>
      </c>
      <c r="B53" s="105"/>
      <c r="C53" s="105"/>
      <c r="D53" s="109">
        <v>16900</v>
      </c>
      <c r="E53" s="100"/>
      <c r="F53" s="115">
        <v>0</v>
      </c>
      <c r="G53" s="100"/>
      <c r="H53" s="109">
        <v>0</v>
      </c>
      <c r="I53" s="100"/>
      <c r="J53" s="115">
        <v>0</v>
      </c>
    </row>
    <row r="54" spans="1:10" ht="21.75">
      <c r="A54" s="104" t="s">
        <v>136</v>
      </c>
      <c r="B54" s="105"/>
      <c r="C54" s="105"/>
      <c r="D54" s="107">
        <f>SUM(D44:D53)</f>
        <v>-497053</v>
      </c>
      <c r="E54" s="107"/>
      <c r="F54" s="107">
        <f>SUM(F44:F53)</f>
        <v>-152929</v>
      </c>
      <c r="G54" s="107"/>
      <c r="H54" s="107">
        <f>SUM(H44:H53)</f>
        <v>-519733</v>
      </c>
      <c r="I54" s="107"/>
      <c r="J54" s="107">
        <f>SUM(J44:J53)</f>
        <v>-132736</v>
      </c>
    </row>
    <row r="55" spans="1:10" ht="21.75">
      <c r="A55" s="104" t="s">
        <v>32</v>
      </c>
      <c r="B55" s="105"/>
      <c r="C55" s="105"/>
      <c r="D55" s="107"/>
      <c r="E55" s="107"/>
      <c r="F55" s="107"/>
      <c r="G55" s="107"/>
      <c r="H55" s="107"/>
      <c r="I55" s="107"/>
      <c r="J55" s="107"/>
    </row>
    <row r="56" spans="1:10" ht="21.75">
      <c r="A56" s="106" t="s">
        <v>188</v>
      </c>
      <c r="B56" s="105"/>
      <c r="C56" s="105"/>
      <c r="D56" s="107">
        <v>8000</v>
      </c>
      <c r="E56" s="107"/>
      <c r="F56" s="107">
        <v>0</v>
      </c>
      <c r="G56" s="107"/>
      <c r="H56" s="107">
        <v>0</v>
      </c>
      <c r="I56" s="107"/>
      <c r="J56" s="107">
        <v>0</v>
      </c>
    </row>
    <row r="57" spans="1:10" ht="21.75">
      <c r="A57" s="106" t="s">
        <v>156</v>
      </c>
      <c r="B57" s="105"/>
      <c r="C57" s="105"/>
      <c r="D57" s="107">
        <v>0</v>
      </c>
      <c r="E57" s="107"/>
      <c r="F57" s="107">
        <v>600000</v>
      </c>
      <c r="G57" s="107"/>
      <c r="H57" s="107">
        <v>0</v>
      </c>
      <c r="I57" s="107"/>
      <c r="J57" s="107">
        <v>600000</v>
      </c>
    </row>
    <row r="58" spans="1:10" ht="21.75">
      <c r="A58" s="106" t="s">
        <v>125</v>
      </c>
      <c r="B58" s="105"/>
      <c r="C58" s="105"/>
      <c r="D58" s="107">
        <v>227</v>
      </c>
      <c r="E58" s="107"/>
      <c r="F58" s="107">
        <v>-24</v>
      </c>
      <c r="G58" s="107"/>
      <c r="H58" s="107">
        <v>0</v>
      </c>
      <c r="I58" s="107"/>
      <c r="J58" s="107">
        <v>0</v>
      </c>
    </row>
    <row r="59" spans="1:10" ht="21.75">
      <c r="A59" s="106" t="s">
        <v>157</v>
      </c>
      <c r="B59" s="105"/>
      <c r="C59" s="105"/>
      <c r="D59" s="107">
        <v>0</v>
      </c>
      <c r="E59" s="107"/>
      <c r="F59" s="107">
        <v>20000</v>
      </c>
      <c r="G59" s="107"/>
      <c r="H59" s="107">
        <v>0</v>
      </c>
      <c r="I59" s="107"/>
      <c r="J59" s="107">
        <v>20000</v>
      </c>
    </row>
    <row r="60" spans="1:10" ht="21.75">
      <c r="A60" s="106" t="s">
        <v>183</v>
      </c>
      <c r="B60" s="105"/>
      <c r="C60" s="105"/>
      <c r="D60" s="107">
        <v>21237</v>
      </c>
      <c r="E60" s="107"/>
      <c r="F60" s="107">
        <v>0</v>
      </c>
      <c r="G60" s="107"/>
      <c r="H60" s="107">
        <v>0</v>
      </c>
      <c r="I60" s="107"/>
      <c r="J60" s="107">
        <v>0</v>
      </c>
    </row>
    <row r="61" spans="1:10" ht="21.75">
      <c r="A61" s="106" t="s">
        <v>134</v>
      </c>
      <c r="B61" s="105"/>
      <c r="C61" s="105"/>
      <c r="D61" s="107">
        <v>-39891</v>
      </c>
      <c r="E61" s="107"/>
      <c r="F61" s="107">
        <v>-34094</v>
      </c>
      <c r="G61" s="107"/>
      <c r="H61" s="107">
        <v>-35623</v>
      </c>
      <c r="I61" s="107"/>
      <c r="J61" s="107">
        <v>-34094</v>
      </c>
    </row>
    <row r="62" spans="1:10" ht="21.75">
      <c r="A62" s="106" t="s">
        <v>151</v>
      </c>
      <c r="B62" s="105"/>
      <c r="C62" s="105"/>
      <c r="D62" s="107">
        <v>-224970</v>
      </c>
      <c r="E62" s="107"/>
      <c r="F62" s="107">
        <v>-100000</v>
      </c>
      <c r="G62" s="107"/>
      <c r="H62" s="107">
        <v>-224970</v>
      </c>
      <c r="I62" s="107"/>
      <c r="J62" s="107">
        <v>-100000</v>
      </c>
    </row>
    <row r="63" spans="1:10" ht="21.75">
      <c r="A63" s="106" t="s">
        <v>189</v>
      </c>
      <c r="B63" s="105"/>
      <c r="C63" s="105"/>
      <c r="D63" s="115">
        <v>-32</v>
      </c>
      <c r="E63" s="107"/>
      <c r="F63" s="115">
        <v>1130</v>
      </c>
      <c r="G63" s="107"/>
      <c r="H63" s="115">
        <v>0</v>
      </c>
      <c r="I63" s="107"/>
      <c r="J63" s="115">
        <v>0</v>
      </c>
    </row>
    <row r="64" spans="1:10" ht="21.75">
      <c r="A64" s="104" t="s">
        <v>135</v>
      </c>
      <c r="B64" s="105"/>
      <c r="C64" s="105"/>
      <c r="D64" s="52">
        <f>SUM(D56:D63)</f>
        <v>-235429</v>
      </c>
      <c r="E64" s="107"/>
      <c r="F64" s="52">
        <f>SUM(F56:F63)</f>
        <v>487012</v>
      </c>
      <c r="G64" s="107"/>
      <c r="H64" s="52">
        <f>SUM(H56:H63)</f>
        <v>-260593</v>
      </c>
      <c r="I64" s="107"/>
      <c r="J64" s="52">
        <f>SUM(J56:J63)</f>
        <v>485906</v>
      </c>
    </row>
    <row r="65" spans="1:10" ht="21.75" customHeight="1">
      <c r="A65" s="116" t="s">
        <v>190</v>
      </c>
      <c r="B65" s="105"/>
      <c r="C65" s="105"/>
      <c r="D65" s="107">
        <f>D36+D54+D64</f>
        <v>-457313</v>
      </c>
      <c r="E65" s="107"/>
      <c r="F65" s="107">
        <f>F36+F54+F64</f>
        <v>499965</v>
      </c>
      <c r="G65" s="107"/>
      <c r="H65" s="107">
        <f>H36+H54+H64</f>
        <v>-506774</v>
      </c>
      <c r="I65" s="107"/>
      <c r="J65" s="107">
        <f>J36+J54+J64</f>
        <v>484233</v>
      </c>
    </row>
    <row r="66" spans="1:10" ht="21.75">
      <c r="A66" s="104" t="s">
        <v>33</v>
      </c>
      <c r="B66" s="105"/>
      <c r="C66" s="105"/>
      <c r="D66" s="115">
        <v>1007011</v>
      </c>
      <c r="E66" s="107"/>
      <c r="F66" s="115">
        <v>106637</v>
      </c>
      <c r="G66" s="107"/>
      <c r="H66" s="115">
        <v>966951</v>
      </c>
      <c r="I66" s="107"/>
      <c r="J66" s="115">
        <v>77262</v>
      </c>
    </row>
    <row r="67" spans="1:10" ht="22.5" thickBot="1">
      <c r="A67" s="104" t="s">
        <v>34</v>
      </c>
      <c r="B67" s="105"/>
      <c r="C67" s="105"/>
      <c r="D67" s="54">
        <f>SUM(D65:D66)</f>
        <v>549698</v>
      </c>
      <c r="E67" s="107"/>
      <c r="F67" s="54">
        <f>F65+F66</f>
        <v>606602</v>
      </c>
      <c r="G67" s="107"/>
      <c r="H67" s="54">
        <f>SUM(H65:H66)</f>
        <v>460177</v>
      </c>
      <c r="I67" s="107"/>
      <c r="J67" s="54">
        <f>J65+J66</f>
        <v>561495</v>
      </c>
    </row>
    <row r="68" spans="1:10" ht="22.5" thickTop="1">
      <c r="A68" s="104"/>
      <c r="B68" s="105"/>
      <c r="C68" s="105"/>
      <c r="D68" s="81"/>
      <c r="E68" s="107"/>
      <c r="F68" s="81"/>
      <c r="G68" s="107"/>
      <c r="H68" s="81"/>
      <c r="I68" s="107"/>
      <c r="J68" s="81"/>
    </row>
    <row r="69" spans="1:10" ht="21.75">
      <c r="A69" s="104"/>
      <c r="B69" s="105"/>
      <c r="C69" s="105"/>
      <c r="D69" s="107"/>
      <c r="E69" s="107"/>
      <c r="F69" s="107"/>
      <c r="G69" s="107"/>
      <c r="H69" s="107"/>
      <c r="I69" s="107"/>
      <c r="J69" s="107"/>
    </row>
    <row r="70" spans="1:10" ht="21.75">
      <c r="A70" s="104" t="s">
        <v>35</v>
      </c>
      <c r="B70" s="105"/>
      <c r="C70" s="105"/>
      <c r="D70" s="107"/>
      <c r="E70" s="107"/>
      <c r="F70" s="107"/>
      <c r="G70" s="107"/>
      <c r="H70" s="107"/>
      <c r="I70" s="107"/>
      <c r="J70" s="107"/>
    </row>
    <row r="71" spans="1:10" s="118" customFormat="1" ht="22.5" customHeight="1">
      <c r="A71" s="106" t="s">
        <v>28</v>
      </c>
      <c r="B71" s="117"/>
      <c r="C71" s="117"/>
      <c r="D71" s="112">
        <v>46955</v>
      </c>
      <c r="E71" s="112"/>
      <c r="F71" s="112">
        <v>63355</v>
      </c>
      <c r="G71" s="112"/>
      <c r="H71" s="112">
        <v>46290</v>
      </c>
      <c r="I71" s="100"/>
      <c r="J71" s="108">
        <v>62581</v>
      </c>
    </row>
    <row r="72" spans="1:10" s="118" customFormat="1" ht="22.5" customHeight="1">
      <c r="A72" s="106" t="s">
        <v>40</v>
      </c>
      <c r="B72" s="119"/>
      <c r="C72" s="49"/>
      <c r="D72" s="120">
        <v>50733</v>
      </c>
      <c r="E72" s="100"/>
      <c r="F72" s="120">
        <v>1678</v>
      </c>
      <c r="G72" s="100"/>
      <c r="H72" s="112">
        <v>45233</v>
      </c>
      <c r="I72" s="100"/>
      <c r="J72" s="120">
        <v>1477</v>
      </c>
    </row>
    <row r="73" spans="1:10" ht="21.75">
      <c r="A73" s="105"/>
      <c r="B73" s="105"/>
      <c r="C73" s="105"/>
      <c r="D73" s="107"/>
      <c r="E73" s="107"/>
      <c r="F73" s="107"/>
      <c r="G73" s="107"/>
      <c r="H73" s="107"/>
      <c r="I73" s="107"/>
      <c r="J73" s="107"/>
    </row>
    <row r="74" spans="1:10" ht="21.75">
      <c r="A74" s="105"/>
      <c r="B74" s="105"/>
      <c r="C74" s="105"/>
      <c r="D74" s="100"/>
      <c r="E74" s="100"/>
      <c r="F74" s="100"/>
      <c r="G74" s="100"/>
      <c r="H74" s="100"/>
      <c r="I74" s="100"/>
      <c r="J74" s="100"/>
    </row>
    <row r="75" spans="1:10" ht="21.75">
      <c r="A75" s="105"/>
      <c r="B75" s="105"/>
      <c r="C75" s="105"/>
      <c r="D75" s="100"/>
      <c r="E75" s="100"/>
      <c r="F75" s="100"/>
      <c r="G75" s="100"/>
      <c r="H75" s="100"/>
      <c r="I75" s="100"/>
      <c r="J75" s="100"/>
    </row>
    <row r="76" spans="1:10" ht="21.75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21.75">
      <c r="A77" s="105"/>
      <c r="B77" s="105"/>
      <c r="C77" s="105"/>
      <c r="D77" s="100"/>
      <c r="E77" s="100"/>
      <c r="F77" s="100"/>
      <c r="G77" s="100"/>
      <c r="H77" s="100"/>
      <c r="I77" s="100"/>
      <c r="J77" s="100"/>
    </row>
    <row r="78" spans="1:10" ht="21.75">
      <c r="A78" s="105"/>
      <c r="B78" s="105"/>
      <c r="C78" s="105"/>
      <c r="D78" s="100"/>
      <c r="E78" s="100"/>
      <c r="F78" s="100"/>
      <c r="G78" s="100"/>
      <c r="H78" s="100"/>
      <c r="I78" s="100"/>
      <c r="J78" s="100"/>
    </row>
  </sheetData>
  <mergeCells count="11">
    <mergeCell ref="D40:J40"/>
    <mergeCell ref="D41:F41"/>
    <mergeCell ref="H41:J41"/>
    <mergeCell ref="A76:J76"/>
    <mergeCell ref="A37:G37"/>
    <mergeCell ref="A39:H39"/>
    <mergeCell ref="A1:G1"/>
    <mergeCell ref="A3:H3"/>
    <mergeCell ref="D4:J4"/>
    <mergeCell ref="D5:F5"/>
    <mergeCell ref="H5:J5"/>
  </mergeCells>
  <printOptions horizontalCentered="1"/>
  <pageMargins left="0.7" right="0.25" top="0.48" bottom="0.4" header="0.5" footer="0.4"/>
  <pageSetup firstPageNumber="10" useFirstPageNumber="1" horizontalDpi="600" verticalDpi="600" orientation="portrait" paperSize="9" scale="88" r:id="rId1"/>
  <headerFooter alignWithMargins="0">
    <oddFooter>&amp;L &amp;"Angsana New,Regular"&amp;15หมายเหตุประกอบงบการเงินเป็นส่วนหนึ่งของงบการเงินนี้
&amp;R&amp;"Angsana New,Regular"&amp;15&amp;P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schimyoo</cp:lastModifiedBy>
  <cp:lastPrinted>2003-08-14T03:45:05Z</cp:lastPrinted>
  <dcterms:created xsi:type="dcterms:W3CDTF">2003-03-27T06:59:00Z</dcterms:created>
  <dcterms:modified xsi:type="dcterms:W3CDTF">2003-08-14T03:45:38Z</dcterms:modified>
  <cp:category/>
  <cp:version/>
  <cp:contentType/>
  <cp:contentStatus/>
</cp:coreProperties>
</file>